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ba\Documents\2018-2024 Projeto poder local\Projeto Júlio Ponce GC 2016-2019\artigo GC\"/>
    </mc:Choice>
  </mc:AlternateContent>
  <bookViews>
    <workbookView xWindow="120" yWindow="60" windowWidth="15180" windowHeight="9345"/>
  </bookViews>
  <sheets>
    <sheet name="GC" sheetId="1" r:id="rId1"/>
  </sheets>
  <definedNames>
    <definedName name="_xlnm.Print_Area" localSheetId="0">GC!$B$1:$AA$405</definedName>
  </definedNames>
  <calcPr calcId="152511"/>
</workbook>
</file>

<file path=xl/calcChain.xml><?xml version="1.0" encoding="utf-8"?>
<calcChain xmlns="http://schemas.openxmlformats.org/spreadsheetml/2006/main">
  <c r="U184" i="1" l="1"/>
  <c r="U171" i="1" l="1"/>
  <c r="U144" i="1" l="1"/>
  <c r="U36" i="1"/>
  <c r="U35" i="1"/>
  <c r="U34" i="1"/>
  <c r="U27" i="1" l="1"/>
  <c r="U180" i="1"/>
  <c r="U192" i="1"/>
  <c r="T192" i="1"/>
  <c r="U209" i="1" l="1"/>
  <c r="U124" i="1"/>
  <c r="U178" i="1"/>
  <c r="U404" i="1"/>
  <c r="U396" i="1"/>
  <c r="U382" i="1"/>
  <c r="U368" i="1" l="1"/>
  <c r="U367" i="1"/>
  <c r="U318" i="1"/>
  <c r="U316" i="1"/>
  <c r="U313" i="1"/>
  <c r="U243" i="1"/>
  <c r="U247" i="1"/>
  <c r="U242" i="1"/>
  <c r="U239" i="1"/>
  <c r="U229" i="1"/>
  <c r="U225" i="1"/>
  <c r="U207" i="1"/>
  <c r="V205" i="1"/>
  <c r="U203" i="1"/>
  <c r="U201" i="1"/>
  <c r="U12" i="1"/>
  <c r="U9" i="1"/>
  <c r="U199" i="1"/>
  <c r="U422" i="1"/>
  <c r="V418" i="1"/>
  <c r="U418" i="1"/>
  <c r="U182" i="1"/>
  <c r="V151" i="1"/>
  <c r="U145" i="1"/>
  <c r="U136" i="1"/>
  <c r="U134" i="1"/>
  <c r="U129" i="1"/>
  <c r="U123" i="1"/>
  <c r="U249" i="1"/>
  <c r="U258" i="1"/>
  <c r="U325" i="1"/>
  <c r="V380" i="1"/>
  <c r="U17" i="1"/>
  <c r="U20" i="1"/>
  <c r="U46" i="1"/>
  <c r="U44" i="1"/>
  <c r="V43" i="1"/>
  <c r="V42" i="1"/>
  <c r="U41" i="1"/>
  <c r="V64" i="1"/>
  <c r="U67" i="1"/>
  <c r="U73" i="1"/>
  <c r="U281" i="1" l="1"/>
  <c r="U101" i="1"/>
  <c r="U357" i="1" l="1"/>
  <c r="U366" i="1"/>
  <c r="U361" i="1"/>
  <c r="U110" i="1" l="1"/>
  <c r="U111" i="1"/>
  <c r="V49" i="1"/>
  <c r="U317" i="1"/>
  <c r="U296" i="1"/>
  <c r="T95" i="1"/>
  <c r="T96" i="1"/>
  <c r="T93" i="1"/>
  <c r="T92" i="1"/>
  <c r="T83" i="1"/>
  <c r="T79" i="1"/>
  <c r="U91" i="1"/>
  <c r="U335" i="1"/>
  <c r="V340" i="1" l="1"/>
  <c r="U340" i="1"/>
  <c r="T340" i="1"/>
  <c r="U198" i="1"/>
  <c r="U344" i="1"/>
  <c r="U347" i="1"/>
  <c r="U370" i="1" l="1"/>
  <c r="U299" i="1"/>
  <c r="N277" i="1"/>
  <c r="U270" i="1"/>
  <c r="U265" i="1"/>
  <c r="U240" i="1"/>
  <c r="N198" i="1"/>
  <c r="U196" i="1"/>
  <c r="U195" i="1"/>
  <c r="U126" i="1"/>
  <c r="U100" i="1"/>
  <c r="N61" i="1"/>
  <c r="U43" i="1"/>
</calcChain>
</file>

<file path=xl/sharedStrings.xml><?xml version="1.0" encoding="utf-8"?>
<sst xmlns="http://schemas.openxmlformats.org/spreadsheetml/2006/main" count="6413" uniqueCount="1792">
  <si>
    <t>PSD</t>
  </si>
  <si>
    <t>Professor do ensino técnico e secundário</t>
  </si>
  <si>
    <t>Sta. Maria Maior, Viana do Castelo</t>
  </si>
  <si>
    <t>nº 24, 29/01/1959</t>
  </si>
  <si>
    <t>nº 302, 28/12/1962</t>
  </si>
  <si>
    <t>nº 260, 05/11/1968</t>
  </si>
  <si>
    <t>nº 262, 07/11/1968</t>
  </si>
  <si>
    <t>nº 33, 08/02/1974</t>
  </si>
  <si>
    <t>nº 45, 22/02/1974</t>
  </si>
  <si>
    <t>nº 234, 8/10/1974</t>
  </si>
  <si>
    <t>nº 126, 01/06/1950</t>
  </si>
  <si>
    <t>nº 141, 20/06/1950</t>
  </si>
  <si>
    <t>nº 138, 12/06/1954</t>
  </si>
  <si>
    <t>nº 242, 14/10/1968</t>
  </si>
  <si>
    <t>nº 279, 30/11/1972</t>
  </si>
  <si>
    <t>nº 273, 23/11/1972</t>
  </si>
  <si>
    <t>nº 153, 03/07/1957</t>
  </si>
  <si>
    <t>nº 33, 08/02/1962</t>
  </si>
  <si>
    <t>nº 286, 05/12/1968</t>
  </si>
  <si>
    <t>nº 93, 20/04/1972</t>
  </si>
  <si>
    <t>nº 245, 22/10/1975</t>
  </si>
  <si>
    <t>nº 51, 03/03/1951</t>
  </si>
  <si>
    <t>nº 54, 05/03/1959</t>
  </si>
  <si>
    <t>nº 279, 27/11/1964</t>
  </si>
  <si>
    <t>nº 267, 13/11/1968</t>
  </si>
  <si>
    <t>nº 271, 18/11/1968</t>
  </si>
  <si>
    <t>nº 276, 27/11/1970</t>
  </si>
  <si>
    <t>Lic.</t>
  </si>
  <si>
    <t>Distrito Autónomo</t>
  </si>
  <si>
    <t>João Alves Pimenta</t>
  </si>
  <si>
    <t>João Ferreira Dias Moreira</t>
  </si>
  <si>
    <t>Jaime Ferreira da Silva</t>
  </si>
  <si>
    <t>Fernando Gerardo de Almeida Nunes Ribeiro</t>
  </si>
  <si>
    <t>nº 30, 5/2/1959</t>
  </si>
  <si>
    <t>António de Castro e Brito Meneses Soares</t>
  </si>
  <si>
    <t>Quirino dos Santos Mealha</t>
  </si>
  <si>
    <t>António Marques Fragoso</t>
  </si>
  <si>
    <t>João Luís Graça Zagalo Vieira da Silva</t>
  </si>
  <si>
    <t>João Martins Pulido</t>
  </si>
  <si>
    <t>nº 79, 7/4/1947</t>
  </si>
  <si>
    <t>Eng. Geógrafo</t>
  </si>
  <si>
    <t>nº 147, 22/06/1956</t>
  </si>
  <si>
    <t>nº 153, 29/06/1956</t>
  </si>
  <si>
    <t>nº 85, 11/04/1966</t>
  </si>
  <si>
    <t>nº 27, 02/02/1955</t>
  </si>
  <si>
    <t>nº 255, 03/11/1966</t>
  </si>
  <si>
    <t>nº 257, 31/10/1968</t>
  </si>
  <si>
    <t>nº 256, 5/11/1975</t>
  </si>
  <si>
    <t>nº 54, 06/03/1948</t>
  </si>
  <si>
    <t>nº 194, 22/08/1949</t>
  </si>
  <si>
    <t>nº 150, 26/06/1956</t>
  </si>
  <si>
    <t>nº 129, 02/06/1959</t>
  </si>
  <si>
    <t>nº 210, 06/09/1963</t>
  </si>
  <si>
    <t>nº 37, 13/02/1969</t>
  </si>
  <si>
    <t>nº 147, 24/06/1971</t>
  </si>
  <si>
    <t>nº 220, 20/09/1972</t>
  </si>
  <si>
    <t>nº 166, 17/07/1961</t>
  </si>
  <si>
    <t>nº 47, 25/02/1964</t>
  </si>
  <si>
    <t>nº 296, 20/12/1947</t>
  </si>
  <si>
    <t>nº 94, 24/04/1951</t>
  </si>
  <si>
    <t>José Gonçalves de Araújo Novo</t>
  </si>
  <si>
    <t>Proprietários</t>
  </si>
  <si>
    <t>Carlos Manuel de Sousa Encarnação</t>
  </si>
  <si>
    <t>Licenciatura</t>
  </si>
  <si>
    <t>Deputado AR antes, 1999, 2002, 2005 (não cumpriu o mandato)</t>
  </si>
  <si>
    <t>nº 298, 19/12/1968</t>
  </si>
  <si>
    <t>nº 202, 30/8/1974</t>
  </si>
  <si>
    <t>nº 42, 20/2/1941</t>
  </si>
  <si>
    <t>nº 231, 04/10/1951</t>
  </si>
  <si>
    <t>nº 266, 16/11/1951</t>
  </si>
  <si>
    <t>nº 286, 12/12/1955</t>
  </si>
  <si>
    <t>nº 150, 28/06/1960</t>
  </si>
  <si>
    <t>nº 98, 25/04/1963</t>
  </si>
  <si>
    <t>nº 289, 12/12/1969</t>
  </si>
  <si>
    <t>nº 12, 15/01/1970</t>
  </si>
  <si>
    <t>nº 50, 29/02/1972</t>
  </si>
  <si>
    <t>nº 53, 03/03/1972</t>
  </si>
  <si>
    <t>nº 109, 13/5/1938</t>
  </si>
  <si>
    <t>Lic. em Direito / Delegado do INTP - Instituto Nacional do Trabalho e Previdência em Braga.</t>
  </si>
  <si>
    <t>Lic. em Direito / Juiz do Tribunal do Trabalho em Vila Real</t>
  </si>
  <si>
    <t>Lic. em Direito / conservador do registo predial em Santa Comba Dão</t>
  </si>
  <si>
    <t>major de cavalaria 8</t>
  </si>
  <si>
    <t>médico pediátra</t>
  </si>
  <si>
    <t>Mação, Santarém</t>
  </si>
  <si>
    <t>Bacharel em Economia / economista / comerciante</t>
  </si>
  <si>
    <t>CDS-PP</t>
  </si>
  <si>
    <t xml:space="preserve">Teresa Margarida Figueiredo Vasconcelos Caeiro </t>
  </si>
  <si>
    <t>Maria Isabel Solnado Porto Oneto</t>
  </si>
  <si>
    <t>Leopoldo de Morais da Cunha Matos</t>
  </si>
  <si>
    <t>Decreto-Lei nº 318-D/76, de 30 de Abril</t>
  </si>
  <si>
    <t>Decreto-Lei nº 170/74, de 25 de Abril</t>
  </si>
  <si>
    <t>Decreto-Lei nº 318-B/76, de 30 de Abril</t>
  </si>
  <si>
    <t>José Soares de Mesquita</t>
  </si>
  <si>
    <t>Fernando da Costa</t>
  </si>
  <si>
    <t>Augusto Pais de Almeida e Silva</t>
  </si>
  <si>
    <t>Alfredo Sampaio</t>
  </si>
  <si>
    <t>José Malheiro Cardoso da Silva</t>
  </si>
  <si>
    <t>Agostinho de Mesquita</t>
  </si>
  <si>
    <t>Alberto de Campos Vieira Neves</t>
  </si>
  <si>
    <t>Carlos Eugénio Pereira de Brito</t>
  </si>
  <si>
    <t>Mário Fernando Cerqueira Correia</t>
  </si>
  <si>
    <t>Fernando Horácio Moreira Pereira de Melo</t>
  </si>
  <si>
    <t>António Pina Monteiro</t>
  </si>
  <si>
    <t>Manuel Rosado Oliveira da Fonseca Coutinho</t>
  </si>
  <si>
    <t>António Roleira Marinho</t>
  </si>
  <si>
    <t>nº 75, 30/03/1959</t>
  </si>
  <si>
    <t>nº 30, 6/2/1941</t>
  </si>
  <si>
    <t>nº 49, 27/02/1969</t>
  </si>
  <si>
    <t>nº 51, 01/03/1974</t>
  </si>
  <si>
    <t>nº 09/08/1974</t>
  </si>
  <si>
    <t>nº 114, 18/5/1946</t>
  </si>
  <si>
    <t>nº 117, 22/5/1946</t>
  </si>
  <si>
    <t>nº 174, 27/07/1926</t>
  </si>
  <si>
    <t>nº 61, 15/3/1937</t>
  </si>
  <si>
    <t>nº 64, 18/3/1939</t>
  </si>
  <si>
    <t>nº 142, 19/06/1953</t>
  </si>
  <si>
    <t>nº 123, 25/05/1973</t>
  </si>
  <si>
    <t>nº 124, 26/05/1959</t>
  </si>
  <si>
    <t>nº 85, 09/04/1968</t>
  </si>
  <si>
    <t>nº 124, 24/05/1968</t>
  </si>
  <si>
    <t>nº 176, 31/07/1970</t>
  </si>
  <si>
    <t>nº 129, 5/6/1946</t>
  </si>
  <si>
    <t>nº 186, 9/8/1958</t>
  </si>
  <si>
    <t>CC 1957, 1961</t>
  </si>
  <si>
    <t>Tandim, Braga</t>
  </si>
  <si>
    <t>Médico / Delegado de Saúde do Distrito do Porto</t>
  </si>
  <si>
    <t>nº 277, 28/11/1944</t>
  </si>
  <si>
    <t>Aníbal Martins Gomes Bessa</t>
  </si>
  <si>
    <t>Aveiro</t>
  </si>
  <si>
    <t>Beja</t>
  </si>
  <si>
    <t>AN 1945</t>
  </si>
  <si>
    <t>José António Leitão da Silva</t>
  </si>
  <si>
    <t>AN 1961</t>
  </si>
  <si>
    <t>Soito, Sabugal, distrito da Guarda</t>
  </si>
  <si>
    <t>Deputado AR durante e depois, 1979, 1980, 1995</t>
  </si>
  <si>
    <t>Torcato Hermano Portugal da Rocha de Magalhães</t>
  </si>
  <si>
    <t>Serafim de Jesus Silveira Júnior</t>
  </si>
  <si>
    <t>António Vasco Machado Maciel Barreto Alves de Faria</t>
  </si>
  <si>
    <t>Manuel Marques Teixeira</t>
  </si>
  <si>
    <t>Mário Lampreia de Gusmão Madeira</t>
  </si>
  <si>
    <t>António Henriques da Silva Osório Vaz</t>
  </si>
  <si>
    <t>José Rodrigues da Silva Mendes</t>
  </si>
  <si>
    <t>Deputado AR 1985</t>
  </si>
  <si>
    <t>Lic. em Filologia Germânica / professor do Liceu de Portalegre</t>
  </si>
  <si>
    <t>Carlos Filipe de Andrade Neto Brandão</t>
  </si>
  <si>
    <t>Maria Alzira de Lima Rodrigues Serrasqueiro</t>
  </si>
  <si>
    <t>Henrique José Lopes Fernandes</t>
  </si>
  <si>
    <t>José Joaquim Pita Guerreiro</t>
  </si>
  <si>
    <t>Deputado AR antes, 1983</t>
  </si>
  <si>
    <t>Seixas</t>
  </si>
  <si>
    <t>Francisco Manuel Henriques Pereira Cirne de Castro</t>
  </si>
  <si>
    <t>Ernesto da Trindade Pereira</t>
  </si>
  <si>
    <t>Augusto César de Carvalho</t>
  </si>
  <si>
    <t>Alfredo Rodrigues dos Santos Júnior</t>
  </si>
  <si>
    <t>Luís de Almeida</t>
  </si>
  <si>
    <t>Mário Bento Martins Soares</t>
  </si>
  <si>
    <t>Manuel dos Santos Machado</t>
  </si>
  <si>
    <t>Afonso Diego Marchueta</t>
  </si>
  <si>
    <t>dirigente de empresa</t>
  </si>
  <si>
    <t>Deputado AR antes e depois, 1976, 1979, 1980, 1983</t>
  </si>
  <si>
    <t>economista</t>
  </si>
  <si>
    <t>José António de Araújo</t>
  </si>
  <si>
    <t>Terras do Bouro</t>
  </si>
  <si>
    <t>Deputado AC e AR antes, 1975, 1983</t>
  </si>
  <si>
    <t>Deputado AR depois, 1980, 1983, 1985, 1987, 1991, 1995</t>
  </si>
  <si>
    <t>CDS</t>
  </si>
  <si>
    <t>Duração do mandato (em anos)</t>
  </si>
  <si>
    <t>Joaquim da Rocha e Silva</t>
  </si>
  <si>
    <t>Género</t>
  </si>
  <si>
    <t>Manuel José Ramires Fernandes</t>
  </si>
  <si>
    <t>José Luís da Conceição Cardoso</t>
  </si>
  <si>
    <t>Capitão de Artilharia</t>
  </si>
  <si>
    <t>Idade ao abandonar o cargo</t>
  </si>
  <si>
    <t>sim</t>
  </si>
  <si>
    <t>não</t>
  </si>
  <si>
    <t>PS</t>
  </si>
  <si>
    <t>Abílio Américo Belo Tavares</t>
  </si>
  <si>
    <t>Francisco Alberto Correia Figueira</t>
  </si>
  <si>
    <t>Francisco Pereira Beija</t>
  </si>
  <si>
    <t>José Maria Cardoso Ferreira</t>
  </si>
  <si>
    <t>Alfredo Ferreira Peres</t>
  </si>
  <si>
    <t>José de Almeida Azevedo</t>
  </si>
  <si>
    <t>Lic. / conservador do registo predial da comarca de Aveiro</t>
  </si>
  <si>
    <t>Carlos Manuel de Oliveira Ramos</t>
  </si>
  <si>
    <t>Professores</t>
  </si>
  <si>
    <t>Joaquim Trigo de Negreiros</t>
  </si>
  <si>
    <t>nº 195, 23/8/1938</t>
  </si>
  <si>
    <t>Data da exoneração</t>
  </si>
  <si>
    <t>Domingos António Bastos Carrapato Calado Branco</t>
  </si>
  <si>
    <t>Arménio Ângelo de Lemos Quintela</t>
  </si>
  <si>
    <t>professora do ensino secundário</t>
  </si>
  <si>
    <t>José Manuel Caldeira de Pina Castelo Branco de Carvalho Figueira</t>
  </si>
  <si>
    <t>Tenente Coronel de Infantaria</t>
  </si>
  <si>
    <t>nº 45, 24/02/1950</t>
  </si>
  <si>
    <t>Deputado AC antes, 1975; AR antes e durante, 1976, 1980, 1983, 1985, 1991, 1995, 1999</t>
  </si>
  <si>
    <t>Irene do Carmo Aleixo Rosa</t>
  </si>
  <si>
    <t>Luís Maria Pedrosa dos Santos Graça</t>
  </si>
  <si>
    <t>Domingos José Soares de Almeida Lima</t>
  </si>
  <si>
    <t>Aldeia de Paio Pires, Seixal</t>
  </si>
  <si>
    <t>advogado e quadro superior de empresa</t>
  </si>
  <si>
    <t>Ensino secundário</t>
  </si>
  <si>
    <t>empregado bancário</t>
  </si>
  <si>
    <t>Fernando dos Santos Cabral</t>
  </si>
  <si>
    <t>Fernando dos Santos Antunes</t>
  </si>
  <si>
    <t>Stª Eufémia, Penela</t>
  </si>
  <si>
    <t>Manuel Ferreira dos Santos Lousada</t>
  </si>
  <si>
    <t>Acácio Santos da Fonseca Pinto</t>
  </si>
  <si>
    <t>Habilitações</t>
  </si>
  <si>
    <t>Partido Político (depois de 1976)</t>
  </si>
  <si>
    <t>Local de Residência</t>
  </si>
  <si>
    <t>Mesmo distrito de nascimento</t>
  </si>
  <si>
    <t>Mesmo distrito de residência</t>
  </si>
  <si>
    <t>Manuel Joaquim Dias Loureiro</t>
  </si>
  <si>
    <t>Joaquim José São Marcos Tomé</t>
  </si>
  <si>
    <t>Carlos Alberto Raposo Santana Maia</t>
  </si>
  <si>
    <t>Cipriano Rodrigues Martins</t>
  </si>
  <si>
    <t>Manuel de Sárrea Tavares Mascarenhas Gaivão</t>
  </si>
  <si>
    <t>Brigadeiro</t>
  </si>
  <si>
    <t>Major de Artilharia</t>
  </si>
  <si>
    <t>05-11-1968</t>
  </si>
  <si>
    <t>Coronel do Corpo do Estado Maior</t>
  </si>
  <si>
    <t>V. N. Famalicão</t>
  </si>
  <si>
    <t>Eng. Técnico Civil</t>
  </si>
  <si>
    <t>Campanhã, Porto</t>
  </si>
  <si>
    <t>Lic. em Direito e Filologia Clássica / advogado, professor / Reitor do Liceu de Chaves</t>
  </si>
  <si>
    <t>Matias Gomes Sanches</t>
  </si>
  <si>
    <t>Sé, Braga</t>
  </si>
  <si>
    <t>AN 1945, 1949, 1953, 1965</t>
  </si>
  <si>
    <t>S. Pedro do Sul, Aveiro</t>
  </si>
  <si>
    <t>Manuel Augusto Engrácia Carrilho</t>
  </si>
  <si>
    <t>Data de nascimento</t>
  </si>
  <si>
    <t>Idade na posse</t>
  </si>
  <si>
    <t>Local de Nascimento</t>
  </si>
  <si>
    <t>CC 1942</t>
  </si>
  <si>
    <t>Fundo da Vila, freg. Esmolfe, Penalva do Castelo, Viseu</t>
  </si>
  <si>
    <t>Lic. / Médico</t>
  </si>
  <si>
    <t>Margem, Gavião</t>
  </si>
  <si>
    <t>bancário</t>
  </si>
  <si>
    <t>Bancários</t>
  </si>
  <si>
    <t>nº 11, 14/1/1947</t>
  </si>
  <si>
    <t>nº 28, 4/2/1947</t>
  </si>
  <si>
    <t>Fernando Henriques Lopes</t>
  </si>
  <si>
    <t>advogado e conservador de registos</t>
  </si>
  <si>
    <t>Joaquim Cândido Ferreira de Lacerda</t>
  </si>
  <si>
    <t>Professor do Ensino Secundário</t>
  </si>
  <si>
    <t>Lic. em Direito e Ciências Pedagógicas, professor e advogado</t>
  </si>
  <si>
    <t>AN 1957, 1961</t>
  </si>
  <si>
    <t>nº 289, 11/12/1954</t>
  </si>
  <si>
    <t>nº 244, 19/10/1944</t>
  </si>
  <si>
    <t>Cândido Pamplona Forjaz</t>
  </si>
  <si>
    <t>nº 250, 27/10/1944</t>
  </si>
  <si>
    <t>nº 80, 05/04/1954</t>
  </si>
  <si>
    <t>Lic. em Direito / Conservador do Registo Predial</t>
  </si>
  <si>
    <t>Deputado AR depois, 1995, 1999</t>
  </si>
  <si>
    <t>Deputado AR, 1976, 1979, 1980, 1985, 1991, 1995.</t>
  </si>
  <si>
    <t>Deputado AR antes, 1991, 1995</t>
  </si>
  <si>
    <t>Deputado AR depois, 1995, 1999, 2002</t>
  </si>
  <si>
    <t>Sobrado, Castelo de Paiva</t>
  </si>
  <si>
    <t>CC 1953, AN 1961, 1965</t>
  </si>
  <si>
    <t>Comerciante</t>
  </si>
  <si>
    <t>Comerciantes</t>
  </si>
  <si>
    <t>AN 1957</t>
  </si>
  <si>
    <t>Cantanhede</t>
  </si>
  <si>
    <t>Júlio Filipe de Almeida Carrapato</t>
  </si>
  <si>
    <t>José Manuel Cipriano Mouzinho de Albuquerque Duarte</t>
  </si>
  <si>
    <t>Deputado AR antes, 1979 (suspendeu o mandato)</t>
  </si>
  <si>
    <t>AD (PSD)</t>
  </si>
  <si>
    <t>Lino Dias Valente</t>
  </si>
  <si>
    <t>António Manuel Baptista</t>
  </si>
  <si>
    <t>José de Carvalho</t>
  </si>
  <si>
    <t>Simplício Barreto Magro</t>
  </si>
  <si>
    <t>Deputado AC e AR, 1975, 1976, 1979, 1980</t>
  </si>
  <si>
    <t>Sta. Eugénia, Alijó</t>
  </si>
  <si>
    <t>Prof. do Ensino Secundário</t>
  </si>
  <si>
    <t>Caldas da Rainha</t>
  </si>
  <si>
    <t>Curso Técnico</t>
  </si>
  <si>
    <t>António Joaquim da Silva Amado Leite de Castro</t>
  </si>
  <si>
    <t>administrador de empresas têxteis</t>
  </si>
  <si>
    <t>Lic. em Direito e em Ciências Histórico-Filosóficas, professor do ensino secundário e funcionário público</t>
  </si>
  <si>
    <t>Deputado AR 1987, 1995</t>
  </si>
  <si>
    <t>Deputado AR antes, 1979</t>
  </si>
  <si>
    <t>Lic. em Medicina / Tenente-Coronel Médico na reserva</t>
  </si>
  <si>
    <t>Alte, Loulé</t>
  </si>
  <si>
    <t>Alfândega da Fé</t>
  </si>
  <si>
    <t>Vimioso</t>
  </si>
  <si>
    <t>Eng. Civil / director de estradas do distrito de Lisboa</t>
  </si>
  <si>
    <t>Pedro Vicente de Morais Sarmento Campilho</t>
  </si>
  <si>
    <t>Lic. em Direito / Magistrado Judicial</t>
  </si>
  <si>
    <t>Salvador Nunes Teixeira</t>
  </si>
  <si>
    <t>Sertã</t>
  </si>
  <si>
    <t>nº 216, 12/09/1968</t>
  </si>
  <si>
    <t>nº 194, 20/8/1974</t>
  </si>
  <si>
    <t>nº 117, 21/5/1975</t>
  </si>
  <si>
    <t>nº 18, 22/01/1948</t>
  </si>
  <si>
    <t>Manuel Artur Taborda Guerra Junqueiro</t>
  </si>
  <si>
    <t>Telmo José Moreno</t>
  </si>
  <si>
    <t>Manuel António Gonçalves Bento</t>
  </si>
  <si>
    <t>Júlio da Costa Carvalho</t>
  </si>
  <si>
    <t>Alberto Ferreira de Matos Romãozinho</t>
  </si>
  <si>
    <t>Alberto Alçada Rosa</t>
  </si>
  <si>
    <t>Artur Clemente Gomes Sousa Lopes</t>
  </si>
  <si>
    <t>José Marcelino da Costa Pires</t>
  </si>
  <si>
    <t>Vila Nova de Gaia</t>
  </si>
  <si>
    <t>Deputado AR antes 1999 (suspendeu mandato)</t>
  </si>
  <si>
    <t>Cachoeiras, Vila Franca de Xira</t>
  </si>
  <si>
    <t>Alcanena</t>
  </si>
  <si>
    <t>Júlio Meirinhos Santana</t>
  </si>
  <si>
    <t>Major de Infantaria</t>
  </si>
  <si>
    <t>Florindo Hipólito Sajara Madeira</t>
  </si>
  <si>
    <t>AN 1942, 1961, CC 1949, 1953, 1957</t>
  </si>
  <si>
    <t>Maria Teresa Mourão de Almeida</t>
  </si>
  <si>
    <t>Arq.</t>
  </si>
  <si>
    <t>Fernanda de Sousa Gonçalves Carvalho Ramos</t>
  </si>
  <si>
    <t>Fernando José Capelo Mendes</t>
  </si>
  <si>
    <t>Manuel da Costa e Melo</t>
  </si>
  <si>
    <t>Fausto Sacramento Marques</t>
  </si>
  <si>
    <t>Joaquim Romão Duarte</t>
  </si>
  <si>
    <t>Deputado AC 1975</t>
  </si>
  <si>
    <t>José Eduardo Marçal Ruivo da Silva</t>
  </si>
  <si>
    <t>Abrantes</t>
  </si>
  <si>
    <t>nº 46, 26/2/1947</t>
  </si>
  <si>
    <t>Henrique Cabral de Noronha e Meneses</t>
  </si>
  <si>
    <t>nº 47, 27/2/1947</t>
  </si>
  <si>
    <t>Vale de Azares, Celorico da Beira</t>
  </si>
  <si>
    <t>AN 1938, 1949, 1953, 1957</t>
  </si>
  <si>
    <t>Coronel de Infantaria</t>
  </si>
  <si>
    <t>CC 1957</t>
  </si>
  <si>
    <t>proprietário e administrador-delegado da Companhia da Zambézia</t>
  </si>
  <si>
    <t>Deputado AR depois, 1995, mas suspendeu o mandato</t>
  </si>
  <si>
    <t>Mário Costa Pinto Marchante</t>
  </si>
  <si>
    <t>Joaquim Pires dos Santos Júnior</t>
  </si>
  <si>
    <t>Afonso Eduardo Martins Zúquete</t>
  </si>
  <si>
    <t>João Luís de Moura</t>
  </si>
  <si>
    <t>Tenente-Coronel aviador</t>
  </si>
  <si>
    <t>Deputado AR depois, 1991</t>
  </si>
  <si>
    <t>Dirigente da função pública, segurança social</t>
  </si>
  <si>
    <t>Capitão do Serviço de Administração Militar</t>
  </si>
  <si>
    <t>nº 64, 18/03/1948</t>
  </si>
  <si>
    <t>Abílio Machado Leonardo</t>
  </si>
  <si>
    <t>Horácio António Gouveia</t>
  </si>
  <si>
    <t>Vassal, Valpaços</t>
  </si>
  <si>
    <t>Carlos Alberto de Oliveira</t>
  </si>
  <si>
    <t>Abílio Garcia de Carvalho</t>
  </si>
  <si>
    <t>Vila Nova de Poiares</t>
  </si>
  <si>
    <t>António Baptista da Silva Coelho</t>
  </si>
  <si>
    <t>Cargo</t>
  </si>
  <si>
    <t>DG nomeação (série/nº/Data)</t>
  </si>
  <si>
    <t>DG exoneração (série/nº/Data)</t>
  </si>
  <si>
    <t/>
  </si>
  <si>
    <t>Capitão de Fragata, médico reformado</t>
  </si>
  <si>
    <t>Major de artilharia</t>
  </si>
  <si>
    <t>Coronel de Aeronáutica</t>
  </si>
  <si>
    <t>Médico</t>
  </si>
  <si>
    <t>nº 223, 24/9/1946</t>
  </si>
  <si>
    <t>Manuel Eduardo de Meneses Alarcão Ferreira Bastos</t>
  </si>
  <si>
    <t>Eng. Civil de 2ª classe do quadro da Direcção Geral dos Serviços de Urbanização</t>
  </si>
  <si>
    <t>nº 126, 2/6/1949</t>
  </si>
  <si>
    <t>Rui da Cunha e Meneses</t>
  </si>
  <si>
    <t>brigadeiro de cavalaria na reserva</t>
  </si>
  <si>
    <t>Advogado / professor do ensino secundário</t>
  </si>
  <si>
    <t>nº 237, 11/10/1944</t>
  </si>
  <si>
    <t>José Maria Rebelo Valente de Carvalho</t>
  </si>
  <si>
    <t>Oficiais das Forças Armadas</t>
  </si>
  <si>
    <t>José Joaquim de Oliveira</t>
  </si>
  <si>
    <t>António Maria Pinto de Castelo Branco</t>
  </si>
  <si>
    <t>nº 24, 29/1/1959</t>
  </si>
  <si>
    <t>Brigadeiro, na reserva</t>
  </si>
  <si>
    <t>Teotónio Machado Pires</t>
  </si>
  <si>
    <t>Manuel de Sousa Meneses</t>
  </si>
  <si>
    <t>Data da nomeação</t>
  </si>
  <si>
    <t>António de Freitas Pimentel</t>
  </si>
  <si>
    <t>João Inocêncio Camacho de Freitas</t>
  </si>
  <si>
    <t>José Jacinto Vasconcelos Raposo</t>
  </si>
  <si>
    <t>Luciano Machado Soares</t>
  </si>
  <si>
    <t>António Dias Leite</t>
  </si>
  <si>
    <t>Horácio Alves Marçal</t>
  </si>
  <si>
    <t>AN 1949, 1953, 1961, 1965</t>
  </si>
  <si>
    <t>Lic. em Direito / Conservador do Registo Predial de Monção, Braga e Porto</t>
  </si>
  <si>
    <t>Vítor Manuel Bento Baptista</t>
  </si>
  <si>
    <t>AR 2002, 2005</t>
  </si>
  <si>
    <t>nº 242, 16/10/1943</t>
  </si>
  <si>
    <t>Ensino Secundário</t>
  </si>
  <si>
    <t>Vila Facaia, Pedrógão Grande</t>
  </si>
  <si>
    <t>Castanheira de Pera</t>
  </si>
  <si>
    <t>Deputado AC 1975, AR 1980, 1983, 1985, 1987, 1991, 1995</t>
  </si>
  <si>
    <t>Aires Querubim de Meneses Soares</t>
  </si>
  <si>
    <t>Armando Afonso Moreira</t>
  </si>
  <si>
    <t>Mangualde</t>
  </si>
  <si>
    <t>Professor efectivo do ensino secundário</t>
  </si>
  <si>
    <t>Deputada AR antes 1999, mas não cumpriu o mandato</t>
  </si>
  <si>
    <t>Ourém</t>
  </si>
  <si>
    <t>José Manuel Salgado Ruano</t>
  </si>
  <si>
    <t>CC 1953, AN 1957, 1965</t>
  </si>
  <si>
    <t>Anha, Viana do Castelo</t>
  </si>
  <si>
    <t>AN 1949, 1953, 1957, 1961, 1965, 1969</t>
  </si>
  <si>
    <t>José Guilherme Rato de Melo e Castro</t>
  </si>
  <si>
    <t>Lic. em Direito, advogado</t>
  </si>
  <si>
    <t>nº 304, 29/12/1956</t>
  </si>
  <si>
    <t>Doutoramento</t>
  </si>
  <si>
    <t>Rui Manuel Lemos Garcia da Fonseca</t>
  </si>
  <si>
    <t>Francisco Manuel Santos Coutinho</t>
  </si>
  <si>
    <t>António Filipe Vieira Neiva Correia</t>
  </si>
  <si>
    <t>António da Fonseca Abrantes Tavares</t>
  </si>
  <si>
    <t>nº 205, 2/9/1943</t>
  </si>
  <si>
    <t>Deputado AC e AR, 1975, 1976, 1979, 1980, 1983, 1985, 1987, 1991, 1995, 1999, 2002, 2005</t>
  </si>
  <si>
    <t xml:space="preserve">José Miguel Abreu de Figueiredo Medeiros </t>
  </si>
  <si>
    <t>Lic. em Eng. de Prod. Agrícola / prof. do ensino secundário / técnico da DRATM - funcionário do Ministério da Agricultura</t>
  </si>
  <si>
    <t>Almodôvar</t>
  </si>
  <si>
    <t>Campos, V. N. Cerveira</t>
  </si>
  <si>
    <t>AN 1942, 1945, 1949, 1953, 1957, CC 1957, 1961, 1965, 1969</t>
  </si>
  <si>
    <t>AN 1945, 1949</t>
  </si>
  <si>
    <t>Luís António Damásio Capoulas</t>
  </si>
  <si>
    <t>Deputado AR antes, 1985, 1987, 1991, 2002</t>
  </si>
  <si>
    <t>AN 1949, 1953, 1969, CC 1973</t>
  </si>
  <si>
    <t>advogado / Conservador de Registo Civil</t>
  </si>
  <si>
    <t>Lic. / Médico municipal e subdelegado de saúde aposentado</t>
  </si>
  <si>
    <t xml:space="preserve">Carlos Manuel Bernardo Ascenso André </t>
  </si>
  <si>
    <t>João José Gomes</t>
  </si>
  <si>
    <t>José António Valério do Couto</t>
  </si>
  <si>
    <t>Marília Dulce Coelho Pires Morgado Raimundo</t>
  </si>
  <si>
    <t>Francisco José Rodrigues Vale Guimarães</t>
  </si>
  <si>
    <t>José Damasceno de Campos</t>
  </si>
  <si>
    <t>Major</t>
  </si>
  <si>
    <t>Manuel Sanches Inglês Esquível</t>
  </si>
  <si>
    <t>Coronel</t>
  </si>
  <si>
    <t>Coronel de Artilharia na reserva</t>
  </si>
  <si>
    <t>António Carlos Fuzeta da Ponte</t>
  </si>
  <si>
    <t>Fernando Verdasca Vieira</t>
  </si>
  <si>
    <t>Rui Vasco de Vasconcelos e Sá Vaz</t>
  </si>
  <si>
    <t>Capitão-Tenente da Armada</t>
  </si>
  <si>
    <t>Parcídio Matos Summavielle Soares</t>
  </si>
  <si>
    <t>Paulo Joaquim Costa Teixeira</t>
  </si>
  <si>
    <t>Fernando Augusto Gomes</t>
  </si>
  <si>
    <t>administrador e consultor de empresas têxteis</t>
  </si>
  <si>
    <t>Santar, Nelas, Viseu</t>
  </si>
  <si>
    <t>Fundão</t>
  </si>
  <si>
    <t>António Manuel Neto Brandão</t>
  </si>
  <si>
    <t>Rio de Janeiro</t>
  </si>
  <si>
    <t>António Ribeiro Ferreira</t>
  </si>
  <si>
    <t>Joaquim de Moura Relvas</t>
  </si>
  <si>
    <t>médico cirurgião</t>
  </si>
  <si>
    <t>Alberto Ferreira da Silva</t>
  </si>
  <si>
    <t>AN 1935, 1938, 1945, 1949, 1953, CC 1965</t>
  </si>
  <si>
    <t>Montalvão, Nisa</t>
  </si>
  <si>
    <t>Agricultores</t>
  </si>
  <si>
    <t>Tavira</t>
  </si>
  <si>
    <t>nº 294, 21/12/1970</t>
  </si>
  <si>
    <t>nº 150, 27/06/1962</t>
  </si>
  <si>
    <t>nº 19, 23/01/1969</t>
  </si>
  <si>
    <t>Mário da Silva Coutinho Albuquerque</t>
  </si>
  <si>
    <t>Professor do 1.º ciclo do Ensino Básico / Sub-director escolar</t>
  </si>
  <si>
    <t>Deputado AR depois, 1985, 1998, 2002, 2005</t>
  </si>
  <si>
    <t>AN 1942, 1945, 1949</t>
  </si>
  <si>
    <t>Gavião</t>
  </si>
  <si>
    <t>Travancinha, Seia, Guarda</t>
  </si>
  <si>
    <t>Orlindo José de Carvalho</t>
  </si>
  <si>
    <t>António Borges Pires</t>
  </si>
  <si>
    <t>Advogado</t>
  </si>
  <si>
    <t>nº 97, 28/4/1947</t>
  </si>
  <si>
    <t>Brigadeiro na reserva</t>
  </si>
  <si>
    <t>nº 99, 30/4/1947</t>
  </si>
  <si>
    <t>AN 1938</t>
  </si>
  <si>
    <t>Sílvio Duarte de Belfort Cerqueira</t>
  </si>
  <si>
    <t>Guia, Albufeira</t>
  </si>
  <si>
    <t>Gestor, empresário</t>
  </si>
  <si>
    <t>Joaquim Mateus Preto Chagas</t>
  </si>
  <si>
    <t>Manuel de Magalhães Pessoa</t>
  </si>
  <si>
    <t>Francisco Ramos Brissos de Carvalho</t>
  </si>
  <si>
    <t>Carlos Augusto de Arrochela Teles Lobo</t>
  </si>
  <si>
    <t>Luís António de Almeida Trindade</t>
  </si>
  <si>
    <t>Júlio da Piedade Nunes Henriques</t>
  </si>
  <si>
    <t>Manuel Maria Moreira</t>
  </si>
  <si>
    <t>AN 1935, 1942, 1945, 1949</t>
  </si>
  <si>
    <t>Lic. em Direito, advogado, administrador de empresas</t>
  </si>
  <si>
    <t>Augusto Goulart de Medeiros</t>
  </si>
  <si>
    <t>António Braamcamp Sobral</t>
  </si>
  <si>
    <t>António Manuel Martins Baptista</t>
  </si>
  <si>
    <t>Deputado AR 2005</t>
  </si>
  <si>
    <t xml:space="preserve">Henrique António de Oliveira Troncho </t>
  </si>
  <si>
    <t>Eurico da Silva Teixeira de Melo</t>
  </si>
  <si>
    <t xml:space="preserve">Paulo Alexandre Homem de Oliveira Fonseca </t>
  </si>
  <si>
    <t>Deputado AR 1991, 1995, 1999</t>
  </si>
  <si>
    <t xml:space="preserve">Elói Franklin Fernandes Ribeiro </t>
  </si>
  <si>
    <t>nº 28, 4/2/1941</t>
  </si>
  <si>
    <t>nº 272, 21/11/1947</t>
  </si>
  <si>
    <t>nº 27, 02/02/1950</t>
  </si>
  <si>
    <t>nº 45, 24/02/1951</t>
  </si>
  <si>
    <t>nº 80, 04/04/1961</t>
  </si>
  <si>
    <t>nº 49, 27/02/1962</t>
  </si>
  <si>
    <t>nº 6, 08/01/1964</t>
  </si>
  <si>
    <t>nº 80, 04/04/1969</t>
  </si>
  <si>
    <t>nº 91, 18/04/1974</t>
  </si>
  <si>
    <t>nº 292, 19/12/1949</t>
  </si>
  <si>
    <t>nº 298, 26/12/1949</t>
  </si>
  <si>
    <t>AN 1949, 1953, 1973</t>
  </si>
  <si>
    <t>Eng. Civil, Prof. Universitário</t>
  </si>
  <si>
    <t>Manuel da Silva Almeida</t>
  </si>
  <si>
    <t>Fernando Pereira Rebelo</t>
  </si>
  <si>
    <t>Foi deputado Assembleia Nacional / Câmara Corporativa?</t>
  </si>
  <si>
    <t>Pós-graduação</t>
  </si>
  <si>
    <t>dias</t>
  </si>
  <si>
    <t>Deputado AR antes, 1995</t>
  </si>
  <si>
    <t>Foi deputado (AC / AR / PE)?</t>
  </si>
  <si>
    <t>Deputado AR antes e depois, 1976, 1979, 1980, 1985</t>
  </si>
  <si>
    <t>Deputado AR depois 1980</t>
  </si>
  <si>
    <t>Lic. em Direito / magistrado público</t>
  </si>
  <si>
    <t>Deputado AR depois, 1985, 1987, 1991, 1995, PE 1994</t>
  </si>
  <si>
    <t>Deputado AC 1975, AR 1976, 1979, 1980</t>
  </si>
  <si>
    <t>Emílio Leitão Paulo</t>
  </si>
  <si>
    <t>CC 1949</t>
  </si>
  <si>
    <t>Manuel Cardoso de Vilhena</t>
  </si>
  <si>
    <t>Manuel João das Neves</t>
  </si>
  <si>
    <t>Adriano Vasco da Fonseca Rodrigues</t>
  </si>
  <si>
    <t>José Rodrigues de Matos</t>
  </si>
  <si>
    <t>administrativo</t>
  </si>
  <si>
    <t>Lucínio Gonçalves Presa</t>
  </si>
  <si>
    <t>António Fernando da Cruz Oliveira</t>
  </si>
  <si>
    <t>17-08-1968</t>
  </si>
  <si>
    <t>28-02-1974</t>
  </si>
  <si>
    <t>Capitão-de-mar-e-guerra</t>
  </si>
  <si>
    <t>17-02-1969</t>
  </si>
  <si>
    <t>Major do Corpo do Estado Maior, na reserva</t>
  </si>
  <si>
    <t>AN 1949, 1953</t>
  </si>
  <si>
    <t>Santa Ovaia, Oliveira do Hospital</t>
  </si>
  <si>
    <t>Sé, Bragança</t>
  </si>
  <si>
    <t>nº 75, 30/3/1953</t>
  </si>
  <si>
    <t>Manuel da Mata Cáceres</t>
  </si>
  <si>
    <t>Sousel</t>
  </si>
  <si>
    <t>Deputado AR depois, 1987, 1991, 1995, 1999</t>
  </si>
  <si>
    <t>nº 159, 11/07/1966</t>
  </si>
  <si>
    <t xml:space="preserve">Carlos Manuel Carvalho Cunha </t>
  </si>
  <si>
    <t>Fernando Manuel Torres Matos de Vasconcelos</t>
  </si>
  <si>
    <t>Freamunde, Paços de Ferreira</t>
  </si>
  <si>
    <t>Joaquim Maria de Mendonça Lino Neto</t>
  </si>
  <si>
    <t>nº 154, 4/7/1936</t>
  </si>
  <si>
    <t>Aniceto António dos Santos Júnior</t>
  </si>
  <si>
    <t>Carlos José Botelho de Paiva</t>
  </si>
  <si>
    <t>Tenente-Coronel</t>
  </si>
  <si>
    <t>AN 1965</t>
  </si>
  <si>
    <t>Meimoa, Penamacor, Castelo Branco</t>
  </si>
  <si>
    <t>CC 1945, AN 1973</t>
  </si>
  <si>
    <t>Fazenda das Lajes, Flores</t>
  </si>
  <si>
    <t>nº 235, 8/10/1943</t>
  </si>
  <si>
    <t>Afonso José Leite de Sampaio</t>
  </si>
  <si>
    <t>nº 109, 13/5/1941</t>
  </si>
  <si>
    <t>António Francisco de Sales de Guimarães Pestana da Silva</t>
  </si>
  <si>
    <t>médico</t>
  </si>
  <si>
    <t>Água Longa, Santo Tirso</t>
  </si>
  <si>
    <t>Agrela, Santo Tirso</t>
  </si>
  <si>
    <t>Fafe</t>
  </si>
  <si>
    <t>nº 11, 14/1/1936</t>
  </si>
  <si>
    <t>Bacharelato</t>
  </si>
  <si>
    <t>Eng. Civil</t>
  </si>
  <si>
    <t>João de Sousa Soares</t>
  </si>
  <si>
    <t>Capitão de Aeronáutica</t>
  </si>
  <si>
    <t>Rogério Correia Ferreira</t>
  </si>
  <si>
    <t>José Félix de Mira</t>
  </si>
  <si>
    <t>Francisco Luís Supico</t>
  </si>
  <si>
    <t>Capitão reformado</t>
  </si>
  <si>
    <t>nº 101, 2/5/1935</t>
  </si>
  <si>
    <t>José Manuel Milheiro de Pinho Leão</t>
  </si>
  <si>
    <t>Carlos Alberto Godinho</t>
  </si>
  <si>
    <t>Luís da Câmara Pinto Coelho</t>
  </si>
  <si>
    <t>José Pereira Lopes</t>
  </si>
  <si>
    <t>Maria Manuel Carmona Nogueira Figueiredo Rodrigues da Costa</t>
  </si>
  <si>
    <t>Herculano Jorge Ferreira</t>
  </si>
  <si>
    <t>nº 141, 20/6/1935</t>
  </si>
  <si>
    <t>Fernão Couceiro da Costa</t>
  </si>
  <si>
    <t>Lic. em Direito / subdirector da polícia judiciária do Porto</t>
  </si>
  <si>
    <t>Artur Leal Lobo da Costa</t>
  </si>
  <si>
    <t>Nuno Frederico de Brion</t>
  </si>
  <si>
    <t>Rafael Sérgio Vieira</t>
  </si>
  <si>
    <t>Augusto Leite Mendes Moreira</t>
  </si>
  <si>
    <t>nº 87, 16/4/1938</t>
  </si>
  <si>
    <t>nº 62, 16/03/1950</t>
  </si>
  <si>
    <t>Juiz de Direito</t>
  </si>
  <si>
    <t>Martinho de França Le-Cocq de Albuquerque de Azevedo Coutinho</t>
  </si>
  <si>
    <t>António Emílio Barreto Cary de Tovar Faro</t>
  </si>
  <si>
    <t>António Eduardo Carneiro</t>
  </si>
  <si>
    <t>João Carlos Dias de Castro Reis</t>
  </si>
  <si>
    <t>nº 58, 12/3/1941</t>
  </si>
  <si>
    <t>Distrito</t>
  </si>
  <si>
    <t>Nome</t>
  </si>
  <si>
    <t>Braga</t>
  </si>
  <si>
    <t>Data de posse</t>
  </si>
  <si>
    <t>Dr.</t>
  </si>
  <si>
    <t>Bragança</t>
  </si>
  <si>
    <t>Castelo Branco</t>
  </si>
  <si>
    <t>Manuel Geraldes Nunes</t>
  </si>
  <si>
    <t>Capitão</t>
  </si>
  <si>
    <t>Coimbra</t>
  </si>
  <si>
    <t>Eng.</t>
  </si>
  <si>
    <t>Évora</t>
  </si>
  <si>
    <t>Faro</t>
  </si>
  <si>
    <t>António Américo Lopes Serra</t>
  </si>
  <si>
    <t>Guarda</t>
  </si>
  <si>
    <t>Leiria</t>
  </si>
  <si>
    <t>Lisboa</t>
  </si>
  <si>
    <t>Portalegre</t>
  </si>
  <si>
    <t>nº 235, 9/10/1946</t>
  </si>
  <si>
    <t>Porto</t>
  </si>
  <si>
    <t>Santarém</t>
  </si>
  <si>
    <t>Setúbal</t>
  </si>
  <si>
    <t>Viana do Castelo</t>
  </si>
  <si>
    <t>Vila Real</t>
  </si>
  <si>
    <t>Tomás Rebelo do Espírito Santo</t>
  </si>
  <si>
    <t>Viseu</t>
  </si>
  <si>
    <t>Eng. Silvicultor</t>
  </si>
  <si>
    <t>Angra do Heroísmo</t>
  </si>
  <si>
    <t>Funchal</t>
  </si>
  <si>
    <t>Daniel Farrajota Rocheta</t>
  </si>
  <si>
    <t>Horta</t>
  </si>
  <si>
    <t>Ponta Delgada</t>
  </si>
  <si>
    <t xml:space="preserve">Jorge Manuel Nogueiro Gomes </t>
  </si>
  <si>
    <t>empresário</t>
  </si>
  <si>
    <t>Maria do Carmo Pires de Almeida Borges</t>
  </si>
  <si>
    <t>Maria Adelaide Torradinhas Rocha</t>
  </si>
  <si>
    <t>Manuel Augusto de Ascensão Azevedo</t>
  </si>
  <si>
    <t>Eugénio Mascarenhas Viana de Lemos</t>
  </si>
  <si>
    <t>Ernesto Nogueira Pestana</t>
  </si>
  <si>
    <t>José Horácio de Moura</t>
  </si>
  <si>
    <t>José Lourenço de Almeida Castelo Branco</t>
  </si>
  <si>
    <t>Eng. de Minas</t>
  </si>
  <si>
    <t>Agostinho Joaquim Pires</t>
  </si>
  <si>
    <t>Manuel de Barros Amado da Cunha</t>
  </si>
  <si>
    <t>José Luís Abecassis</t>
  </si>
  <si>
    <t>nº 74, 29-03-1957</t>
  </si>
  <si>
    <t>Luís Vaz de Sousa</t>
  </si>
  <si>
    <t>Antero Albano da Silva Cabral</t>
  </si>
  <si>
    <t>Acácio Sampaio Correia de Paiva</t>
  </si>
  <si>
    <t>Matosinhos</t>
  </si>
  <si>
    <t>Rui Proença Correia Dias</t>
  </si>
  <si>
    <t>Caria, Belmonte</t>
  </si>
  <si>
    <t>Joaquim Cabral Cavaleiro</t>
  </si>
  <si>
    <t>capitão de administração militar</t>
  </si>
  <si>
    <t>Freixo de Espada à Cinta</t>
  </si>
  <si>
    <t>Deputado AR 1991</t>
  </si>
  <si>
    <t>Macedo de Cavaleiros</t>
  </si>
  <si>
    <t>Penalva do Castelo</t>
  </si>
  <si>
    <t>Professor e Advogado</t>
  </si>
  <si>
    <t>Guilhermino Augusto Paz Dias</t>
  </si>
  <si>
    <t>Magistrado Judicial</t>
  </si>
  <si>
    <t>advogado</t>
  </si>
  <si>
    <t>Francisco José Terroso Cepeda</t>
  </si>
  <si>
    <t>Prof. Universitário</t>
  </si>
  <si>
    <t>Cedofeita, Porto</t>
  </si>
  <si>
    <t>CC 1965, 1969</t>
  </si>
  <si>
    <t>Lic. em Medicina Veterinária / lavrador</t>
  </si>
  <si>
    <t>professor do ensino superior politécnico</t>
  </si>
  <si>
    <t>Luís Filipe Nascimento Madeira</t>
  </si>
  <si>
    <t>Oldemiro Cardoso Figueiredo</t>
  </si>
  <si>
    <t>Mário Manuel Cal Brandão</t>
  </si>
  <si>
    <t>Sé, Portalegre</t>
  </si>
  <si>
    <t>Hélder da Silva Nobre Madeira</t>
  </si>
  <si>
    <t>nº 71, 26/3/1936</t>
  </si>
  <si>
    <t>Antero Gaspar de Paiva Vieira</t>
  </si>
  <si>
    <t>Data da informação</t>
  </si>
  <si>
    <t>Agostinho Marques Moleiro</t>
  </si>
  <si>
    <t>Fernando Ribeiro Moniz</t>
  </si>
  <si>
    <t>José de Sampaio Lopes</t>
  </si>
  <si>
    <t>Horácio André Antunes</t>
  </si>
  <si>
    <t>Joaquim Américo Fialho Anastácio</t>
  </si>
  <si>
    <t>M</t>
  </si>
  <si>
    <t>F</t>
  </si>
  <si>
    <t>António Eduardo Borges Coutinho</t>
  </si>
  <si>
    <t>AN 1957, 1961, 1965</t>
  </si>
  <si>
    <t>Miguel Pádua Rodrigues Bastos</t>
  </si>
  <si>
    <t>Francisco José de Sá Vargas Morgado</t>
  </si>
  <si>
    <t>Augusto José Machado</t>
  </si>
  <si>
    <t>Armando Valfredo Pires</t>
  </si>
  <si>
    <t>Grupo profissional</t>
  </si>
  <si>
    <t>António Barreiros Cardoso</t>
  </si>
  <si>
    <t>nº 139, 17/6/1942</t>
  </si>
  <si>
    <t>Lic. em Direito</t>
  </si>
  <si>
    <t>nº 87, 15/4/1946</t>
  </si>
  <si>
    <t>Alberto Goulart de Medeiros</t>
  </si>
  <si>
    <t>Jorge da Fonseca Jorge</t>
  </si>
  <si>
    <t>João de Brito e Cunha</t>
  </si>
  <si>
    <t>nº 15, 18/01/1964</t>
  </si>
  <si>
    <t>Luís Guilherme Mendonça de Albuquerque</t>
  </si>
  <si>
    <t>Fernando Baeta Cardoso do Vale</t>
  </si>
  <si>
    <t>Almedina, Coimbra</t>
  </si>
  <si>
    <t>Basílio Pina de Oliveira Seguro</t>
  </si>
  <si>
    <t>nº 108, 12/5/1947</t>
  </si>
  <si>
    <t>Deputado AC e AR antes, 1975, 1976</t>
  </si>
  <si>
    <t>advogada / jurista</t>
  </si>
  <si>
    <t>nº 202, 30/08/1974</t>
  </si>
  <si>
    <t>nº 72, 26/03/1954</t>
  </si>
  <si>
    <t>nº 226, 26/09/1959</t>
  </si>
  <si>
    <t>nº 181, 06/08/1970</t>
  </si>
  <si>
    <t>nº 197, 21/08/1968</t>
  </si>
  <si>
    <t>Lic. em Direito / Magistrado Judicial / delegado do procurador da República / juiz</t>
  </si>
  <si>
    <t>Mário Jorge Bruxelas</t>
  </si>
  <si>
    <t>Capitão-tenente</t>
  </si>
  <si>
    <t>nº 306, 31/12/1952</t>
  </si>
  <si>
    <t>Tenente-Coronel Médico, na reserva</t>
  </si>
  <si>
    <t>Deputado AR depois 1987</t>
  </si>
  <si>
    <t>António Manuel do Carmo Saleiro</t>
  </si>
  <si>
    <t>CC 1935, AN 1969</t>
  </si>
  <si>
    <t>Lic. em Direito / Notário / advogado</t>
  </si>
  <si>
    <t>Elísio de Oliveira Alves Pimenta</t>
  </si>
  <si>
    <t>Manuel Gonçalves da Silva</t>
  </si>
  <si>
    <t>Antão Santos da Cunha</t>
  </si>
  <si>
    <t>Paulo Eduardo Silva de Gouveia Durão</t>
  </si>
  <si>
    <t>Eng. Agrónomo</t>
  </si>
  <si>
    <t>José Joaquim da Costa Lima</t>
  </si>
  <si>
    <t>Carlos Manuel de Azevedo Pinto Melo e Lemos</t>
  </si>
  <si>
    <t>Deputado AR depois 1983, 1985</t>
  </si>
  <si>
    <t>Vila Viçosa</t>
  </si>
  <si>
    <t xml:space="preserve">António José Coelho de Araújo </t>
  </si>
  <si>
    <t>João Pedro de Barros</t>
  </si>
  <si>
    <t>Álvaro Barros Marques de Figueiredo</t>
  </si>
  <si>
    <t>António Soares Marques</t>
  </si>
  <si>
    <t>Orgens, Viseu</t>
  </si>
  <si>
    <t>nº 136, 14/6/1947</t>
  </si>
  <si>
    <t>nº 144, 22/06/1972</t>
  </si>
  <si>
    <t>Manuel Francisco da Costa</t>
  </si>
  <si>
    <t>Fausto Lucas Martins</t>
  </si>
  <si>
    <t>Francisco Manuel Mira Branquinho</t>
  </si>
  <si>
    <t>nº 118, 22/5/1942</t>
  </si>
  <si>
    <t>tenente</t>
  </si>
  <si>
    <t>Horácio de Assis Gonçalves</t>
  </si>
  <si>
    <t>major</t>
  </si>
  <si>
    <t>António Joaquim de Castro Maia Mendes</t>
  </si>
  <si>
    <t>Armando Monteiro Leite</t>
  </si>
  <si>
    <t>Bacharel em Direito</t>
  </si>
  <si>
    <t>Francisco Cabrita Matias</t>
  </si>
  <si>
    <t>António Sanches da Silva Branco</t>
  </si>
  <si>
    <t>António Joaquim da Fonseca</t>
  </si>
  <si>
    <t>José Vicente Branco do Casal Ribeiro</t>
  </si>
  <si>
    <t>Deputado AR depois, 2005</t>
  </si>
  <si>
    <t>Miranda do Corvo</t>
  </si>
  <si>
    <t>Deputada AR depois 1983</t>
  </si>
  <si>
    <t>Deputada AR antes e depois, 1979, 1980, 1983, 1985, 1987, 1991</t>
  </si>
  <si>
    <t>Deputado AR durante e depois, 1995, 2005</t>
  </si>
  <si>
    <t>Deputado AR durante e depois, 1991, 1995, 1999</t>
  </si>
  <si>
    <t>Eng. Técnico Agrário</t>
  </si>
  <si>
    <t>nº 232, 3/10/1942</t>
  </si>
  <si>
    <t>Augusto Braga de Castro Soares</t>
  </si>
  <si>
    <t>Deputado AR antes, 1976, 1980, 1983, 1985, 1987, 1991, 1995, 1999, 2002</t>
  </si>
  <si>
    <t>Domingos Cândido Braga da Cruz</t>
  </si>
  <si>
    <t>Manuel Hermenegildo Lourinho</t>
  </si>
  <si>
    <t>Francisco Joaquim Teles de Matos Chaves</t>
  </si>
  <si>
    <t>nº 233, 4/10/1976</t>
  </si>
  <si>
    <t>Elvas</t>
  </si>
  <si>
    <t>Francisco da Silva Telo da Gama</t>
  </si>
  <si>
    <t>Campo Maior</t>
  </si>
  <si>
    <t>Alberto Manuel Avelino</t>
  </si>
  <si>
    <t>João Galinha Barreto</t>
  </si>
  <si>
    <t>Joaquim Barbosa Ferreira Couto</t>
  </si>
  <si>
    <t>Alberto Marques Antunes</t>
  </si>
  <si>
    <t>Artur João Lourenço Vaz</t>
  </si>
  <si>
    <t>João Luís da Inês Vaz</t>
  </si>
  <si>
    <t>Artur de Almeida Cabaço</t>
  </si>
  <si>
    <t>Capitão de Caçadores</t>
  </si>
  <si>
    <t>António Correia Caldeira Coelho</t>
  </si>
  <si>
    <t>Gaspar Inácio Ferreira</t>
  </si>
  <si>
    <t>AN 1945, 1949, 1953</t>
  </si>
  <si>
    <t>Sátão, Viseu</t>
  </si>
  <si>
    <t>Mestrado</t>
  </si>
  <si>
    <t>Valpaços</t>
  </si>
  <si>
    <t>Armamar</t>
  </si>
  <si>
    <t>Alijó</t>
  </si>
  <si>
    <t>Eng. / meteorologista</t>
  </si>
  <si>
    <t>Deputado AR 1983</t>
  </si>
  <si>
    <t>Médico oftalmologista</t>
  </si>
  <si>
    <t>Deputado AR 1979</t>
  </si>
  <si>
    <t>Marco de Canaveses</t>
  </si>
  <si>
    <t>gestor bancário, gestor de recursos humanos, funcionário público</t>
  </si>
  <si>
    <t>José Timóteo Montalvão Machado</t>
  </si>
  <si>
    <t>Chaves</t>
  </si>
  <si>
    <t>Médico oftalmologista e otorrinolaringologista</t>
  </si>
  <si>
    <t>Deputado AR 1979, 1980</t>
  </si>
  <si>
    <t>Lic. em Direito e Sociologia</t>
  </si>
  <si>
    <t>Cruz da Légua, Porto de Mós</t>
  </si>
  <si>
    <t>Aurélio Gonçalves Pinheiro</t>
  </si>
  <si>
    <t>Sebastião Dias Marques</t>
  </si>
  <si>
    <t>Luís Colaço Gomes Serrano</t>
  </si>
  <si>
    <t>Santiago Maior, Beja</t>
  </si>
  <si>
    <t>PSD (ind.)</t>
  </si>
  <si>
    <t>empresário agrícola e comercial</t>
  </si>
  <si>
    <t>Empresários / Industriais</t>
  </si>
  <si>
    <t>José Manuel Pereira de Bastos</t>
  </si>
  <si>
    <t>Armando Lopes de Almeida Manso</t>
  </si>
  <si>
    <t>José António Negreiros Parreira Cortês</t>
  </si>
  <si>
    <t>Manuel Joaquim Rodrigues Masseno</t>
  </si>
  <si>
    <t>António do Carmo Branco Malveiro</t>
  </si>
  <si>
    <t>Guimarães</t>
  </si>
  <si>
    <t>Professor do ensino liceal</t>
  </si>
  <si>
    <t>Arouca</t>
  </si>
  <si>
    <t>Feira</t>
  </si>
  <si>
    <t>Deputado AC antes, 1975</t>
  </si>
  <si>
    <t>Deputado AR depois, 2002, 2005</t>
  </si>
  <si>
    <t>CC 1953, 1957</t>
  </si>
  <si>
    <t>proprietário agrícola e industrial</t>
  </si>
  <si>
    <t>Carvide, Leiria</t>
  </si>
  <si>
    <t>José de Araújo Pereira Sampaio</t>
  </si>
  <si>
    <t>Luís Augusto Pinto Garcia</t>
  </si>
  <si>
    <t>nº 37, 14/2/1946</t>
  </si>
  <si>
    <t>Joviano de Medeiros Lopes</t>
  </si>
  <si>
    <t>Bernardo António da Costa de Sousa de Macedo (Mesquitela)</t>
  </si>
  <si>
    <t>Ordem do distrito</t>
  </si>
  <si>
    <t>2ª</t>
  </si>
  <si>
    <t>3ª</t>
  </si>
  <si>
    <t>1ª</t>
  </si>
  <si>
    <t>Alexandre Arménio Maia</t>
  </si>
  <si>
    <t>Manuel dos Santos Carvalho</t>
  </si>
  <si>
    <t>Francisco Sieuve de Seguier de Campos de Castro Azevedo Soares</t>
  </si>
  <si>
    <t>José de Ornelas Monteiro</t>
  </si>
  <si>
    <t>Alberto dos Reis Faria</t>
  </si>
  <si>
    <t>Tristão de Araújo Leite Bacelar</t>
  </si>
  <si>
    <t>Alfredo Eduardo Lourenço Pinto</t>
  </si>
  <si>
    <t>Deputado AC 1975 e AR 1976, 1980, 1985, 1987, 1991</t>
  </si>
  <si>
    <t xml:space="preserve">Alberto Marques de Oliveira e Silva </t>
  </si>
  <si>
    <t>Deputado AC e AR antes, 1975, 1983, 1991</t>
  </si>
  <si>
    <t>CC 1961</t>
  </si>
  <si>
    <t>Lic. em Medicina Veterinária</t>
  </si>
  <si>
    <t>Estremoz</t>
  </si>
  <si>
    <t>Sátão</t>
  </si>
  <si>
    <t>professor do ensino secundário</t>
  </si>
  <si>
    <t>João Carlos Azevedo Maia</t>
  </si>
  <si>
    <t>Rui António Monteiro Gomes de Paiva</t>
  </si>
  <si>
    <t>Deputado AR antes e depois, 1987, 1999, 2002, 2005</t>
  </si>
  <si>
    <t>Alburitel, Ourém</t>
  </si>
  <si>
    <t>N. S. da Piedade, Ourém</t>
  </si>
  <si>
    <t>Jorge Augusto de Vasconcelos Manso Gigante</t>
  </si>
  <si>
    <t>António de Carvalho Martins</t>
  </si>
  <si>
    <t>Deputado AR antes 1987, 1991, 1995, 1999</t>
  </si>
  <si>
    <t>CC 1969, 1973</t>
  </si>
  <si>
    <t>Cartaxo</t>
  </si>
  <si>
    <t>S. Roque do Pico</t>
  </si>
  <si>
    <t>Lic. em Direito / conservador do registo de automóveis de Lisboa / conservador do registo predial de Ponta Delgada, Vila Franca do Campo e Ribeira Grande</t>
  </si>
  <si>
    <t>Deputado AC e AR antes e depois, 1975, 1976 (suspendeu o mandato), 1979 (idem), 1980, 1983, 1985, 1987 (suspendeu mandato)</t>
  </si>
  <si>
    <t>nº 24, 29/01/1970</t>
  </si>
  <si>
    <t>Albergaria-a-Velha</t>
  </si>
  <si>
    <t>CC 1965</t>
  </si>
  <si>
    <t>Vinhais</t>
  </si>
  <si>
    <t>Gilberto Parca Madaíl</t>
  </si>
  <si>
    <t>Pós-Graduação</t>
  </si>
  <si>
    <t>Zaire</t>
  </si>
  <si>
    <t>Lic. em Economia / gestor e consultor empresarial / prof. da Un. de Aveiro</t>
  </si>
  <si>
    <t>Data de falecimento</t>
  </si>
  <si>
    <t>Joaquim Arnaldo da Silva Mendonça</t>
  </si>
  <si>
    <t>Fernando Raimundo Rodrigues</t>
  </si>
  <si>
    <t>Lic. / intendente de pecuária / médico veterinário de 2ª classe da Direcção Geral dos Serviços Pecuários</t>
  </si>
  <si>
    <t>Quadros Superiores e Dirigentes da Administração Pública e Empresas</t>
  </si>
  <si>
    <t>Título / classificação profissional</t>
  </si>
  <si>
    <t>Jaime da Conceição Cordas Estorninho</t>
  </si>
  <si>
    <t>Manuel Soares Monge</t>
  </si>
  <si>
    <t>General</t>
  </si>
  <si>
    <t>António Francisco Ventura Pina</t>
  </si>
  <si>
    <t>José Valentim Rosado</t>
  </si>
  <si>
    <t>Capitão de Infantaria</t>
  </si>
  <si>
    <t>António Inocêncio Moreira de Carvalho</t>
  </si>
  <si>
    <t>Capitão de Cavalaria</t>
  </si>
  <si>
    <t>Mário Valente Leal</t>
  </si>
  <si>
    <t>Deputado AR depois, 1999, mas não cumpriu o mandato</t>
  </si>
  <si>
    <t>Professor Primário / ensino básico / 1º ciclo</t>
  </si>
  <si>
    <t>Covilhã</t>
  </si>
  <si>
    <t>Aldeia de S. Francisco de Assis, Lousã</t>
  </si>
  <si>
    <t>CC 1973</t>
  </si>
  <si>
    <t>Coronel de Infantaria na reserva</t>
  </si>
  <si>
    <t>nº 289, 14/12/1948</t>
  </si>
  <si>
    <t>Especialistas das Profissões Intelectuais e Científicas</t>
  </si>
  <si>
    <t>António Correia Teixeira</t>
  </si>
  <si>
    <t>Carlos Alberto Silva Almeida e Loureiro</t>
  </si>
  <si>
    <t>Estudos superiores</t>
  </si>
  <si>
    <t>Jaime Adalberto Simões Ramos</t>
  </si>
  <si>
    <t>Luís Manuel Carvalho Pedroso de Lima</t>
  </si>
  <si>
    <t>José Adriano Gago Vitorino</t>
  </si>
  <si>
    <t>José Agostinho de Oliveira Santos</t>
  </si>
  <si>
    <t>Horácio Manuel Tavares de Carvalho</t>
  </si>
  <si>
    <t>Joaquim Manuel Cabrita Neto</t>
  </si>
  <si>
    <t>José Guerra Balseiro Fragata</t>
  </si>
  <si>
    <t>José Augusto Santos da Silva Marques</t>
  </si>
  <si>
    <t>João Abel de Freitas</t>
  </si>
  <si>
    <t>nº 55, 8/3/1947</t>
  </si>
  <si>
    <t>capitão de fragata / capitão de mar e guerra</t>
  </si>
  <si>
    <t>nº 56, 10/3/1947</t>
  </si>
  <si>
    <t>Armando Nery Teixeira</t>
  </si>
  <si>
    <t>Major de Engenharia</t>
  </si>
  <si>
    <t>nº 68, 24/3/1947</t>
  </si>
  <si>
    <t>Júlio Augusto Morais de Montalvão Machado</t>
  </si>
  <si>
    <t>Vasco Luís Rodrigues da Conceição e Silva</t>
  </si>
  <si>
    <t>Fernando Alberto Matos Ribeiro da Silva</t>
  </si>
  <si>
    <t>Miranda do Douro</t>
  </si>
  <si>
    <t>José Alberto David Simões</t>
  </si>
  <si>
    <t>nº 124, 30/5/1947</t>
  </si>
  <si>
    <t>nº 127, 03/06/1947</t>
  </si>
  <si>
    <t>Eng. Civil / gestor</t>
  </si>
  <si>
    <t>Carlos Alberto Lopes Moreira</t>
  </si>
  <si>
    <t>Francisco Inácio Pereira Figueiredo</t>
  </si>
  <si>
    <t>Deputado AR depois 1999, mas não cumpriu o mandato</t>
  </si>
  <si>
    <t>nº 56, 08/03/1957</t>
  </si>
  <si>
    <t>nº 155, 03/07/1964</t>
  </si>
  <si>
    <t>nº 20, 25/01/1971</t>
  </si>
  <si>
    <t>nº 32, 08/02/1971</t>
  </si>
  <si>
    <t>António Augusto Pires de Lima</t>
  </si>
  <si>
    <t>José Nosolini Pinto Osório Silva Leão</t>
  </si>
  <si>
    <t>Gustavo Teixeira Dias</t>
  </si>
  <si>
    <t>nº 113, 13/05/1953</t>
  </si>
  <si>
    <t>Francisco José Valdez Trigueiros de Martel Patrício</t>
  </si>
  <si>
    <t>Mário de Vasconcelos</t>
  </si>
  <si>
    <t>empregado de escritório</t>
  </si>
  <si>
    <t>Pessoal Administrativo e Similares, Pessoal dos Serviços e Vendedores</t>
  </si>
  <si>
    <t>José dos Santos Gonçalves Frazão</t>
  </si>
  <si>
    <t>José Manuel Cochofel Pereira da Silva</t>
  </si>
  <si>
    <t>José Luís Ribeiro dos Santos</t>
  </si>
  <si>
    <t>professor do ensino primário</t>
  </si>
  <si>
    <t>Portalegre, S. Julião</t>
  </si>
  <si>
    <t>Montijo</t>
  </si>
  <si>
    <t>Vítor Manuel Quintão Caldeira</t>
  </si>
  <si>
    <t>Deputado AR depois, 1979</t>
  </si>
  <si>
    <t>nº 220, 20/09/1943</t>
  </si>
  <si>
    <t>Afonso de Sousa Freire de Moura Guedes</t>
  </si>
  <si>
    <t>Maria Adelaide Gonçalves Carvalho Pires Lisboa</t>
  </si>
  <si>
    <t>Assistente Social</t>
  </si>
  <si>
    <t>Técnicos e Profissionais de Nível Intermédio</t>
  </si>
  <si>
    <t>AN 1942</t>
  </si>
  <si>
    <t>Lic. em Direito / tecnico superior da administração pública / conservador dos registos civil e predial</t>
  </si>
  <si>
    <t>nº 253, 01/11/1951</t>
  </si>
  <si>
    <t>Augusto Fernando Teixeira Sampaio Pinto Sequeira</t>
  </si>
  <si>
    <t>nº 274, 26/11/1951</t>
  </si>
  <si>
    <t>Capitão-de-mar-e-guerra / capitão de fragata</t>
  </si>
  <si>
    <t>Funcionário Público</t>
  </si>
  <si>
    <t>Eng. Técnico</t>
  </si>
  <si>
    <t>Moura</t>
  </si>
  <si>
    <t>Deputado AR depois 1995</t>
  </si>
  <si>
    <t>AN 1949</t>
  </si>
  <si>
    <t>Cabo da Praia, Ilha Terceira</t>
  </si>
  <si>
    <t>Lic. em Histórico-Filosóficas</t>
  </si>
  <si>
    <t>Deputado AR depois, 1980</t>
  </si>
  <si>
    <t>AN 1935</t>
  </si>
  <si>
    <t>Monserrate, Viana do Castelo</t>
  </si>
  <si>
    <t>António Eduardo de Azevedo Abranches</t>
  </si>
  <si>
    <t>Francisco Leandro Pessoa Monteiro</t>
  </si>
  <si>
    <t>António Maria Santos da Cunha</t>
  </si>
  <si>
    <t>Francisco Carlos Leite Dourado</t>
  </si>
  <si>
    <t>nº 61, 15/3/1945</t>
  </si>
  <si>
    <t>Daniel Maria Vieira Barbosa</t>
  </si>
  <si>
    <t>nº 190, 16/8/1944</t>
  </si>
  <si>
    <t>nº 212, 10/09/1948</t>
  </si>
  <si>
    <t>nº 141, 21/06/1951</t>
  </si>
  <si>
    <t>nº 119, 20/05/1953</t>
  </si>
  <si>
    <t>nº 27, 01/02/1957</t>
  </si>
  <si>
    <t>nº 62, 15/03/1957</t>
  </si>
  <si>
    <t>nº 193, 18/08/1964</t>
  </si>
  <si>
    <t>nº 7, 09/01/1969</t>
  </si>
  <si>
    <t>nº 50, 28/02/1973</t>
  </si>
  <si>
    <t>nº 53, 04/03/1975</t>
  </si>
  <si>
    <t>nº 90, 17/4/1975</t>
  </si>
  <si>
    <t>nº 40, 17/2/1939</t>
  </si>
  <si>
    <t>nº 30, 05/02/1952</t>
  </si>
  <si>
    <t>nº 66, 18/03/1952</t>
  </si>
  <si>
    <t>nº 28, 03/02/1960</t>
  </si>
  <si>
    <t>nº 92, 19/04/1960</t>
  </si>
  <si>
    <t>nº 155, 04/07/1961</t>
  </si>
  <si>
    <t>nº 175, 28/07/1967</t>
  </si>
  <si>
    <t>nº 218, 18/09/1974</t>
  </si>
  <si>
    <t>nº 281, 03/12/1947</t>
  </si>
  <si>
    <t>nº 124, 01/06/1951</t>
  </si>
  <si>
    <t>nº 40, 17/02/1959</t>
  </si>
  <si>
    <t>nº 273, 20/11/1968</t>
  </si>
  <si>
    <t>nº 274, 21/11/1968</t>
  </si>
  <si>
    <t>nº 53, 04/03/1974</t>
  </si>
  <si>
    <t>nº 54, 05/03/1974</t>
  </si>
  <si>
    <t>nº 36, 12/02/1959</t>
  </si>
  <si>
    <t>professora do ensino primário</t>
  </si>
  <si>
    <t>Funcionários Públicos</t>
  </si>
  <si>
    <t>Júlio Francisco Miranda Calha</t>
  </si>
  <si>
    <t>Francisco Manuel Serrana Feitinha</t>
  </si>
  <si>
    <t>Rui Biscaia Telo Gonçalves</t>
  </si>
  <si>
    <t>Lic. em Filologia Germânica e Ciências Pedagógicas / Professor do Ensino Secundário</t>
  </si>
  <si>
    <t>Torres Vedras</t>
  </si>
  <si>
    <t>Oliveira de Frades</t>
  </si>
  <si>
    <t>Deputado AC e AR depois, 1975, 1976, 1979, 1980, 1985, 1987, 1991, 1995, PE 1987</t>
  </si>
  <si>
    <t>Lic. em Direito / agente do Ministério Público junto da 1ª secção do contencioso do Supremo Tribunal Administrativo</t>
  </si>
  <si>
    <t>Roberto Vaz de Oliveira</t>
  </si>
  <si>
    <t>José Maria de Andrade Pereira</t>
  </si>
  <si>
    <t>nº 69, 22/03/1973</t>
  </si>
  <si>
    <t>nº 91, 17/04/1973</t>
  </si>
  <si>
    <t>Mariana Santos Calhau Perdigão</t>
  </si>
  <si>
    <t>Magistério Primário</t>
  </si>
  <si>
    <t>professor primário</t>
  </si>
  <si>
    <t>Lic. em Direito / promotor de justiça do Tribunal Colectivo dos Géneros Alimentícios</t>
  </si>
  <si>
    <t>António Afonso Salavisa</t>
  </si>
  <si>
    <t>Lic. em Direito / chefe de secção da Direcção Geral de Justiça</t>
  </si>
  <si>
    <t>Lic. em Direito / Juiz de Direito</t>
  </si>
  <si>
    <t>Lic. em Direito / delegado do INTP - Instituto Nacional do Trabalho e Previdência em Beja</t>
  </si>
  <si>
    <t>GC</t>
  </si>
  <si>
    <t>Governador do Distrito Autónomo</t>
  </si>
  <si>
    <t>José Barbosa Mota</t>
  </si>
  <si>
    <t>Miguel Bernardo Ginestal Machado Monteiro Albuquerque</t>
  </si>
  <si>
    <t>Deputado AR</t>
  </si>
  <si>
    <t>Serpa</t>
  </si>
  <si>
    <t>Independente</t>
  </si>
  <si>
    <t>Deputada AR</t>
  </si>
  <si>
    <t>Mido, Almeida</t>
  </si>
  <si>
    <t>Gouveia</t>
  </si>
  <si>
    <t>professor do ensino particular</t>
  </si>
  <si>
    <t>Deputado AR 1999</t>
  </si>
  <si>
    <t>Monte Redondo, Leiria</t>
  </si>
  <si>
    <t>Avelar, Ansião</t>
  </si>
  <si>
    <t>médico, professor da Un. de Coimbra</t>
  </si>
  <si>
    <t>António Bento da Silva Galamba</t>
  </si>
  <si>
    <t>Lic. em Direito, consultor de empresas</t>
  </si>
  <si>
    <t>Deputado AR 1995, 1999, 2002, 2005, 2009</t>
  </si>
  <si>
    <t>José Lino Fonseca Ramos</t>
  </si>
  <si>
    <t>Maria Dalila Correia Araújo Teixeira</t>
  </si>
  <si>
    <t>Jorge Monteiro Andrew</t>
  </si>
  <si>
    <t>Deputada AR 2005, 2009, 2011</t>
  </si>
  <si>
    <t>Deputado AR 2011</t>
  </si>
  <si>
    <t>funcionária pública</t>
  </si>
  <si>
    <t>Cristóvão da Conceição Ventura Crespo</t>
  </si>
  <si>
    <t>Lic. em Economia, inspetor tributário</t>
  </si>
  <si>
    <t>Deputado AR depois, 2009, 2011</t>
  </si>
  <si>
    <t>Ricardo Vaz Monteiro</t>
  </si>
  <si>
    <t>Maria Isabel Coelho Santos</t>
  </si>
  <si>
    <t>Deputado AR antes, 2005, e depois, 2011</t>
  </si>
  <si>
    <t xml:space="preserve">
12-02-1968</t>
  </si>
  <si>
    <t>Técnica Superior de Relações Internacionais</t>
  </si>
  <si>
    <t>Carlos Jorge da Costa Barral</t>
  </si>
  <si>
    <t>António Fernando Rebelo Moreira</t>
  </si>
  <si>
    <t>Mónica Patrícia Pinto da Costa</t>
  </si>
  <si>
    <t>Carlos Jorge dos Santos Silva
Gomes</t>
  </si>
  <si>
    <t>tenente-coronel de cavalaria da GNR</t>
  </si>
  <si>
    <t>Alcídio Martins Faustino</t>
  </si>
  <si>
    <t>chefe de gabinete do GC</t>
  </si>
  <si>
    <t>José Leite Ferreira Lopes</t>
  </si>
  <si>
    <t>0.25</t>
  </si>
  <si>
    <t>Eugénio Bacelar Ferreira</t>
  </si>
  <si>
    <t>Manuel Luís Macaísta Malheiros</t>
  </si>
  <si>
    <t>Mário José Ribeiro Pinto Cristóvão</t>
  </si>
  <si>
    <t>Eurídice Maria de Sousa Pereira</t>
  </si>
  <si>
    <t>Maria das Mercês Gomes Borges da Silva Soares</t>
  </si>
  <si>
    <t>Carlos Eduardo Duarte Rebelo</t>
  </si>
  <si>
    <t>Maria Antónia Correia Lourenço</t>
  </si>
  <si>
    <t>Nelson Madeira Baltazar</t>
  </si>
  <si>
    <t>Silvino Manuel Gomes Sequeira</t>
  </si>
  <si>
    <t>José Oliveira da Silva</t>
  </si>
  <si>
    <t>Luís Cirilo Amorim de Campos Carvalho</t>
  </si>
  <si>
    <t>Deputado AR antes 1999 e depois 2002</t>
  </si>
  <si>
    <t>mediador imobiliário</t>
  </si>
  <si>
    <t>Aguada de Baixo</t>
  </si>
  <si>
    <t>Eixo, Aveiro</t>
  </si>
  <si>
    <t>MDP/CDE</t>
  </si>
  <si>
    <t>Mourisca do Vouga, Águeda</t>
  </si>
  <si>
    <t>Alcácer do Sal</t>
  </si>
  <si>
    <t>advogado e Juiz de direito</t>
  </si>
  <si>
    <t>Alcobaça, Leiria</t>
  </si>
  <si>
    <t>Moita, Setúbal</t>
  </si>
  <si>
    <t>Lic. em Sociologia</t>
  </si>
  <si>
    <t>Vale de Câmbra, Aveiro</t>
  </si>
  <si>
    <t>Arq. / funcionária autárquica</t>
  </si>
  <si>
    <t>Sabugal, Guarda</t>
  </si>
  <si>
    <t>Deputado AC 1975, AR antes e depois, 1976, 1979, 1980, 1999, 2002, 2005</t>
  </si>
  <si>
    <t>Deputado AR antes, 1991</t>
  </si>
  <si>
    <t>Lic. em História, prof. Universitário</t>
  </si>
  <si>
    <t>serralheiro mecânico</t>
  </si>
  <si>
    <t>PPM</t>
  </si>
  <si>
    <t>Operários, Artífices e Operadores de Máquinas</t>
  </si>
  <si>
    <t>Covilhã, Castelo Branco</t>
  </si>
  <si>
    <t>Barreiro</t>
  </si>
  <si>
    <t>PCP</t>
  </si>
  <si>
    <t>Larinho, Torre de Moncorvo</t>
  </si>
  <si>
    <t>Deputado AR  antes, 1885, 1995 (suspendeu o mandato)</t>
  </si>
  <si>
    <t>Longra, Mirandela</t>
  </si>
  <si>
    <t>Soutelinho, Favaios, Alijó</t>
  </si>
  <si>
    <t>Frechas, Mirandela</t>
  </si>
  <si>
    <t>Professor universitário</t>
  </si>
  <si>
    <t>Felgar, Torre de Moncorvo</t>
  </si>
  <si>
    <t>Santa Maria, Bragança</t>
  </si>
  <si>
    <t>advogado e magistrado judicial</t>
  </si>
  <si>
    <t>Rebordelo, Vinhais</t>
  </si>
  <si>
    <t>Deputado AR depois, 1995</t>
  </si>
  <si>
    <t>16-101984</t>
  </si>
  <si>
    <t>Amendoeira, Macedo de Cavaleiros</t>
  </si>
  <si>
    <t>Advogado, delegado do Ministério Público e agricultor</t>
  </si>
  <si>
    <t>Lic. em Direito / Notário, conservador do registo predial</t>
  </si>
  <si>
    <t>22-12-1897</t>
  </si>
  <si>
    <t>21-7-1897</t>
  </si>
  <si>
    <t>Pombal de Ansiães, Carrazeda de Ansiães</t>
  </si>
  <si>
    <t>Cernache do Banjardim, Sertã, Castelo Branco</t>
  </si>
  <si>
    <t>Alexandre António Alves Chaves</t>
  </si>
  <si>
    <t>Director do centro de emprego / conselheiro de orientação profissional</t>
  </si>
  <si>
    <t>Deputado AR antes, 1999</t>
  </si>
  <si>
    <t>Deputada AR depois, 2009, 2011</t>
  </si>
  <si>
    <t>Deputado AC 1975, AR 1976, 1980, 1983, 1985, 1987</t>
  </si>
  <si>
    <t>Deputado AC1975, AR 1976, 1980, 1983, 1985, 1987</t>
  </si>
  <si>
    <t>CC 1961, 1969</t>
  </si>
  <si>
    <t>Terra Chã, Angra do Heroísmo</t>
  </si>
  <si>
    <t>Lic. em História / professor do ensino secundário</t>
  </si>
  <si>
    <t>Rio Maior</t>
  </si>
  <si>
    <t>Deputado AR antes e durante, 1983, 1995</t>
  </si>
  <si>
    <t>Mouquim, Vila Nova de Famalicão</t>
  </si>
  <si>
    <t>Póvoa de Varzim</t>
  </si>
  <si>
    <t>18-07-1890</t>
  </si>
  <si>
    <t>Melgaço</t>
  </si>
  <si>
    <t>José Vítor de Oliveira Loureiro</t>
  </si>
  <si>
    <t>Raul de Mesquita Lima</t>
  </si>
  <si>
    <t>Antonino Raul da Mata Gomes Pereira</t>
  </si>
  <si>
    <t>Vila da Feira</t>
  </si>
  <si>
    <t>12-04-1899</t>
  </si>
  <si>
    <t>Advogado, notário</t>
  </si>
  <si>
    <t>Santa Cruz da Trapa, S. Pedro do Sul, Aveiro</t>
  </si>
  <si>
    <t>Lic. em Histórico-Filosóficas e em Direito, professor de liceu</t>
  </si>
  <si>
    <t>28-08-1895</t>
  </si>
  <si>
    <t>Juncal, Castelo Branco</t>
  </si>
  <si>
    <t>Vale de Prazeres, Fundão</t>
  </si>
  <si>
    <t>22-02-1899</t>
  </si>
  <si>
    <t>06-01-1885</t>
  </si>
  <si>
    <t>Alcáçovas, Viana do Alentejo</t>
  </si>
  <si>
    <t>01-08-1898</t>
  </si>
  <si>
    <t>04-10-1894</t>
  </si>
  <si>
    <t>12-03-1891</t>
  </si>
  <si>
    <t>13-11-1890</t>
  </si>
  <si>
    <t>03-04-1890</t>
  </si>
  <si>
    <t>06-12-1898</t>
  </si>
  <si>
    <t>22-02-1898</t>
  </si>
  <si>
    <t>28-12-1892</t>
  </si>
  <si>
    <t>02-04-1892</t>
  </si>
  <si>
    <t>12-11-1894</t>
  </si>
  <si>
    <t>03-10-1899</t>
  </si>
  <si>
    <t>01-08-1895</t>
  </si>
  <si>
    <t>13-03-1891</t>
  </si>
  <si>
    <t>12-03-1897</t>
  </si>
  <si>
    <t>14-11-1882</t>
  </si>
  <si>
    <t>26-07-1889</t>
  </si>
  <si>
    <t>23-11-1893</t>
  </si>
  <si>
    <t>10-02-1893</t>
  </si>
  <si>
    <t>07-05-1892</t>
  </si>
  <si>
    <t>31-08-1892</t>
  </si>
  <si>
    <t>03-10-1878</t>
  </si>
  <si>
    <t>Santiago de Cassurrães, Mangualde, Viseu</t>
  </si>
  <si>
    <t>médico municipal</t>
  </si>
  <si>
    <t>Vila Nova de Ourém</t>
  </si>
  <si>
    <t>Deputado AR antes, 1999, 2005</t>
  </si>
  <si>
    <t>Lourenço Marques, Moçambique</t>
  </si>
  <si>
    <t>José António Guerreiro Cavaco</t>
  </si>
  <si>
    <t>industrial</t>
  </si>
  <si>
    <t>Loulé</t>
  </si>
  <si>
    <t>Salir</t>
  </si>
  <si>
    <t>Conservador do Registo Civil e Predial</t>
  </si>
  <si>
    <t>Paços de Vilharigues, Vouzela</t>
  </si>
  <si>
    <t>28-03-1899</t>
  </si>
  <si>
    <t>Argela, Caminha</t>
  </si>
  <si>
    <t>Vila Praia de Âncora, Caminha</t>
  </si>
  <si>
    <t>Lic. em Medicina e Cirurgia, médico</t>
  </si>
  <si>
    <t>Cortiçada, Aguiar da Beira</t>
  </si>
  <si>
    <t>Sequeiros, Aguiar da Beira</t>
  </si>
  <si>
    <t>Ovar</t>
  </si>
  <si>
    <t>Lousã</t>
  </si>
  <si>
    <t>31-12-1899</t>
  </si>
  <si>
    <t>Besouro, Faro</t>
  </si>
  <si>
    <t>Conceição de Faro</t>
  </si>
  <si>
    <t>Sazes de Lorvão, Penacova, Coimbra</t>
  </si>
  <si>
    <t>Jorge Manuel Nogueiro Gomes</t>
  </si>
  <si>
    <t>Cerdeira, Arganil</t>
  </si>
  <si>
    <t>PE 1987</t>
  </si>
  <si>
    <t>Lic. em Direito, advogado / conservador do registo de automóveis de Lisboa / conservador do registo predial de Ponta Delgada, Vila Franca do Campo e Ribeira Grande</t>
  </si>
  <si>
    <t>Brava, Mindelo, Cabo Verde</t>
  </si>
  <si>
    <t>Batalha</t>
  </si>
  <si>
    <t>funcionário da DSL / funcionário público</t>
  </si>
  <si>
    <t>Bordeira, Aljezur</t>
  </si>
  <si>
    <t>Lagos</t>
  </si>
  <si>
    <t>Stª Maria de Sardoura, Castelo de Paiva</t>
  </si>
  <si>
    <t>Espinho</t>
  </si>
  <si>
    <t>Deputado AR antes e durante, 1983, 1985, 1987, 1991, 1995 (suspendeu o mandato), 1999</t>
  </si>
  <si>
    <t>01-01-1892</t>
  </si>
  <si>
    <t>Henrique António de Oliveira Troncho</t>
  </si>
  <si>
    <t>Lic. em Sociologia, funcionário da segurança social</t>
  </si>
  <si>
    <t>Isilda Maria Prazeres dos Santos Varges Gomes</t>
  </si>
  <si>
    <t>nº 177, 30/07/1960</t>
  </si>
  <si>
    <t>Alcântara, Lisboa</t>
  </si>
  <si>
    <t>Engenheiro Civil</t>
  </si>
  <si>
    <t>Médico / Tenente Militar Médico</t>
  </si>
  <si>
    <t>Felgueira Velha, Seixo da Beira, Oliveira do Hospital</t>
  </si>
  <si>
    <t>Professora do ensino básico</t>
  </si>
  <si>
    <t>Biografias</t>
  </si>
  <si>
    <t>N. Albergaria-a-Velha, distrito de Aveiro, 06-01-1885. Curso de infantaria. Participou em ações militares em Moçambique, 1917-1918, e foi condecorado com uma medalha de ouro. Chefe dos serviços municipalizados de eletricidade de Aveiro, 1924-1935. Presidente da Junta Autónoma do Porto de Aveiro durante 30 anos. Coronel das Forças Armadas. Presidiu à Junta Militar de Aveiro, 1926-1932. Chefe de gabinete do Ministro do Interior, 1932. Foi nomeado Governador Civil de Aveiro em 18-08-1932. Exerceu o cargo até 26-03-1936. Deputado à Assembleia Nacional, 1945, 1949, 1953. Presidente da Comissão distrital da União Nacional. Em 02-12-1957 foi nomeado Presidente da Câmara Municipal de Albergaria-a-Velha, distrito de Aveiro (DGII nº 285, 07-12-1957). Exonerado a seu pedido em 25-03-1963 com louvores (DGII nº 76, 30-03-1963). Recebeu a comenda da ordem do Infante D. Henrique.</t>
  </si>
  <si>
    <t>N. Arouca, distrito de Aveiro. Bacharel em Direito. Foi nomeado Governador Civil de Aveiro em 26-03-1936 (DGII nº 87, 16-04-1938). Exonerado a seu pedido em 11-04-1938 do cargo que exerceu com zelo, dedicação e patriotismo.</t>
  </si>
  <si>
    <t>Licenciado em Direito. Conservador do registo predial da comarca de Aveiro. Governador Civil substituto de Aveiro, foi nomeado Governador Civil do mesmo distrito em 11-04-1938 (DGII nº 87, 16-04-1938). Exonerado a seu pedido em 14-08-1944 do cargo que exerceu com zelo, dedicação e competência (DGII nº 190, 16-08-1944). Foi homenageado com nome de praça.</t>
  </si>
  <si>
    <t>N. Monserrate, Viana do Castelo, 22-02-1899. Licenciado em Direito. Advogado. Conservador do registo civil. Deputado à Assembleia Nacional, 1935. Foi nomeado Governador Civil da Guarda em 16-02-1939 (DGII nº 40, 17-02-1939). Presidente da Federação dos Municípios da Beira Serra, 1941. Representante do governo junto da Federação dos Municípios de Aguiar da Beira, Almeida, Celorico da Beira, Figueira de Castelo Rodrigo, Fornos de Algodres, Gouveia, Guarda, Meda, Pinhel, Sabugal, Trancoso e Vila Nova de Foz Côa, cargo do qual foi exonerado em 1944 (DGII nº 241, 16-10-1944). Exonerado a seu pedido em 14-08-1944 do cargo que exerceu com dedicação, zelo e competência, na mesma data em que foi nomeado Governador Civil de Aveiro (DGII nº 190, 16-08-1944). Exonerado a seu pedido em 16-05-1946 do cargo que exerceu com zelo e dedicação (DGII nº 114, 18-05-1946). Foi nomeado Governador Civil de Viana do Castelo em 18-08-1949 por conveniência urgente do serviço público (DGII nº 194, 22-08-1949). Exonerado a seu pedido em 25-06-1956, com louvores (DGII nº 150, 26-06-1956). Faleceu em 1980.</t>
  </si>
  <si>
    <t>Pedro de Melo Gonçalves Guimarães</t>
  </si>
  <si>
    <t>N. Lisboa. Licenciado em Direito. Advogado. Foi nomeado Governador do Distrito Autónomo da Horta em 24-11-1944 (DGII nº 277, 28-11-1944). Exonerado em 16-05-1946 do cargo que exerceu com zelo e dedicação, foi nomeado Governador Civil de Aveiro no mesmo dia (DGII nº 114, 18-05-1946). Exonerado a seu pedido em 31-03-1947 com louvores pelo desempenho do cargo que exerceu com zelo, dedicação e patriotismo (DGII nº 79, 07-04-1947).</t>
  </si>
  <si>
    <t>N. Vila Nova de Gaia. Coronel de Aeronáutica. Foi nomeado Governador Civil de Aveiro em 11-03-1950 por conveniência urgente de serviço (DGII nº 62, 16-03-1950). Exonerado a seu pedido em 02-04-1954 com louvores (DGII nº 80, 05-04-1954).</t>
  </si>
  <si>
    <t>N. Aveiro, 22-09-1913. Filho do Dr. Querubim do Vale Guimarães. Frequentou a Faculdade de Direito em Coimbra, mas terminou a Licenciatura em Direito em Lisboa, 1938, tendo sido aluno do Professor Marcello Caetano. Advogado. Magistrado. Juiz de Direito. Funcionário dos CTT, 1946, Chefe de Secção, Chefe de Repartição, Diretor de Serviços e posteriormente Administrador-Geral. Foi nomeado Governador Civil de Aveiro em 02-04-1954 por conveniência urgente de serviço público (DGII nº 80, 05-04-1954). Exonerado a seu pedido em 27-01-1959 com louvores (DGII nº 24, 29-01-1959). Foi homenageado pela Câmara Municipal de Aveiro em 11-09-1959 com a Medalha de Ouro da Cidade. Em 05-11-1968 voltou a ser nomeado para o mesmo cargo por conveniência urgente de serviço público (DGII nº 262, 07-11-1968). Permitiu a realização dos Congressos da Oposição Democrática, em Aveiro, 1957, 1969, 1973. Exonerado a seu pedido em 05-02-1974 com louvores (DGII nº 33, 08-02-1974). Agraciado com a Ordem do Infante D. Henrique, pelos serviços prestados, 1974. Administrador e presidente do Conselho de Administração dos Estaleiros de São Jacinto e presidente vitalício da Fundação Carlos Roeder. Faleceu em 22-02-1986.</t>
  </si>
  <si>
    <t>Estarreja</t>
  </si>
  <si>
    <t>N. Estarreja, distrito de Aveiro, 1916. Licenciado em Medicina. Médico. Foi nomeado Presidente da Câmara Municipal de Estarreja, distrito de Aveiro, em 18-07-1946 (DGII nº 168, 22-07-1946). Reconduzido por portaria de 02-08-1954 (DGII nº 184, 06-08-1954). Exonerado em 11-02-1959 com louvores (DGII nº 40, 17-02-1959), por ter sido nomeado Governador Civil de Aveiro em 27-01-1959 por conveniência urgente de serviço (DGII nº 24, 29-01-1959). Faleceu no cargo em 08-09-1962. Foi homenageado com um busto e nome de rua em Estarreja.</t>
  </si>
  <si>
    <t xml:space="preserve">Licenciado em Direito. Foi nomeado Presidente da Câmara Municipal da Mealhada, distrito de Aveiro, em 07-11-1941 (DGII nº 269, 18-11-1941). Em 17-04-1947 foi acusado em tribunal de ter ofendido corporalmente uma queixosa. Houve informações favoráveis do Governador Civil de Aveiro. Foi denegada autorização para ele ser demandado criminalmente no processo (DGII nº 92, 22-04-1947). Findou o mandato c. 1957. Em 21-12-1962 foi nomeado Governador Civil de Aveiro por conveniência urgente de serviço público (DGII nº 302, 28-12-1962). Exonerado a seu pedido em 30-10-1968 com louvores (DGII nº 260, 05-11-1968). </t>
  </si>
  <si>
    <t>Aguada de Baixo, Águeda</t>
  </si>
  <si>
    <t>N. Aguada de Baixo, Águeda, distrito de Aveiro, 1933. Licenciado em Medicina. Médico. Foi nomeado Vice-Presidente da Câmara Municipal de Águeda em 15-05-1964 (DGII nº 121, 21-05-1964). Exonerado a seu pedido em 04-02-1967 com louvores (DGII nº 38, 14-02-1967). Em 28-04-1972 foi nomeado Presidente da mesma câmara (DGII nº 104, 03-05-1972). Exonerado em 28-02-1974 (DGII nº 54, 05-03-1974) por ter sido nomeado Governador Civil de Aveiro em 21-02-1974 por conveniência urgente de serviço público (DGII nº 45, 22-02-1974). Exonerado das suas funções em 25-04-1974 pelo Decreto-Lei nº 170/74 do mesmo dia. Em 1997 foi eleito Presidente da Assembleia Municipal de Águeda pelo PSD.</t>
  </si>
  <si>
    <t>N. Eixo, Aveiro, 1939. Ensino secundário no Liceu de Aveiro, onde apoiou a candidatura do General Humberto Delgado à Presidência da República, 1958. Participou pela Oposição Democrática nas campanhas para as eleições legislativas, 1961, 1969. Serviço militar em Angola, 1964-1967. Licenciado em Direito. Advogado. Foi um dos promotores da Comissão Regional de Apoio aos Presos Políticos e secretário executivo da Comissão Organizadora do III Congresso da Oposição Democrática. Um dos fundadores do MDP-CDE. Foi nomeado Governador Civil de Aveiro em 30-09-1974 por conveniência urgente de serviço público (DGII nº 234, 08-10-1974). Exerceu o cargo até 22-09-1976 (DGII nº 233, 04-10-1976). Foi eleito para a Assembleia Municipal de Aveiro em 1976 como Independente na lista da FEPU. Foi presidente da Comissão Distrital de Aveiro da Candidatura de Salgado Zenha à Presidência da República, 1986. Mandatário Distrital da Candidatura de Manuel Alegre à Presidência da República, 2006. Foi secretário, 1978-1980, vogal, 1981-1983, e presidente, 1987-1989, da delegação da Comarca de Aveiro da Ordem dos Advogado e Vice-Presidente da Câmara do Conselho de Deontologia de Coimbra da mesma Ordem durante dois mandatos, 2002-2007. A Câmara Municipal de Aveiro atribuiu-lhe a Medalha de Prata da cidade, 12-05-2003. Medalha de Honra da Ordem dos Advogados, “pelo elevado mérito e honorabilidade no exercício da advocacia”, 2009.</t>
  </si>
  <si>
    <t>Lic. em Direito, advogado e notário</t>
  </si>
  <si>
    <t>N. Mourisca do Vouga, Águeda, distrito de Aveiro, 1913. Ensino secundário no Porto. Licenciado em Ciências Jurídicas pela Faculdade de Direito da Universidade de Lisboa, 1935. Advogado e notário nos Açores, 1936-1943. Forçado a abandonar a função pública em 1946 devido ao seu envolvimento no Movimento de Unidade Democrática. Fixou residência em Aveiro e dedicou-se à advocacia. Participou nas campanhas eleitorais de Norton de Matos, 1948, e de Humberto Delgado, 1958, e no Congresso da Oposição Democrática em Aveiro, 1973. Militante da União Socialista, da Ação Socialista Portuguesa e do PS. Em 1975 foi reintegrado na função pública e colocado em Lisboa como notário. Foi nomeado vogal da Comissão Administrativa de Aveiro em 16-05-1974 (DGII nº 121, 24-05-1974) e Governador Civil de Aveiro em 23-09-1976 (DGII nº 233, 04-10-1976). Exerceu o cargo até 19-02-1979. Reformou-se em 1982. Escreveu poesia, discursos, memórias e contos em jornais e revistas. Obras publicadas: A estrutura partidária, base indispensável da luta pela democracia, Aveiro, 1957; Carta aberta ao Doutor Manuel Homem Ferreira, candidato a deputado da Assembleia Nacional, Aveiro, 1957; Ecos do mesmo grito, Porto, Depósito Divulgação, 1960; Duas datas, uma causa, Aveiro, 1969; Memórias cívicas: 1913-1983, Coimbra, Almedina, 1988; Longes da Freita pertos da Ria: contos, Aveiro, Estante, 1991; Caxias: rimas de antigamente, Aveiro, 1992; Gente de toga e beca: fogachos da lareira forense, Aveiro, Câmara Municipal, 1994; Memória de Águeda: em forma de saudades, Águeda, Soberania do Povo, 1995; Asas de pedra: contos, Águeda, Câmara Municipal, 1995; Memória de Aveiro em forma de saudades: coisas, almas, factos e pessoas, Aveiro, Câmara Municipal, 1997; A Ria a preto e branco, Aveiro, Câmara Municipal, 1998; Papel de jornal, Soberania do Povo, 1998; Antes e depois de Abril, Aveiro, Câmara Municipal, 1999; Ilhas do mundo vário: contos, Horta, Câmara Municipal, 1999. Faleceu em 2002.</t>
  </si>
  <si>
    <t>Licenciado em Engenharia Civil. Foi nomeado Vice-Presidente da Câmara Municipal de Estarreja, distrito de Aveiro, em 19-06-1953 (DGII nº 151, 30-06-1953). Exonerado a seu pedido em 12-05-1954 (DGII nº 119, 20-05-1954). Num dos poucos casos de transição de regime, foi nomeado Governador Civil de Aveiro em 19-02-1979. Exerceu o cargo até 29-12-1980.</t>
  </si>
  <si>
    <t>Vila Flor, Bragança</t>
  </si>
  <si>
    <t>N. Vila Flor, distrito de Bragança, 1929. Licenciado em Direito. Advogado. Foi eleito Presidente da Câmara Municipal de Ovar, distrito de Aveiro, em 12-12-1976 pelo PSD. Exerceu o cargo até 16-12-1979, cumprindo um mandato. Nessa data foi eleito Presidente da Assembleia Municipal. Deputado à Assembleia da República, 1979. Foi nomeado Governador Civil de Aveiro em 30-04-1981. Exerceu o cargo até 27-07-1982. Em 12-12-1982 voltou a ser eleito Presidente da mesma câmara pelo PSD. Exerceu o cargo até 15-12-1985, cumprindo mais um mandato.</t>
  </si>
  <si>
    <t>N. Arouca, distrito de Aveiro, 1934. Licenciado. Professor do ensino liceal. Foi eleito Presidente da Câmara Municipal da Feira, distrito de Aveiro, em 12-12-1976 pelo PSD. Exerceu o cargo até 12-12-1982, cumprindo dois mandatos. Em 15-09-1982 tinha sido nomeado Governador Civil de Aveiro. Exerceu o cargo até 11-07-1983.</t>
  </si>
  <si>
    <t>N. Zaire, 14-12-1944. Licenciado em Economia pela Faculdade de Economia da Universidade do Porto, com Pós-graduação. Casado, com três filhos. Gestor e consultor empresarial. Professor da Universidade de Aveiro. Eleito vereador na Câmara Municipal de Aveiro em 1976 e deputado à Assembleia da República, 1987 e 1995, pelo PSD. Foi nomeado Governador Civil de Aveiro em 11-07-1983. Exerceu o cargo até 16-12-1985. Voltou a ser nomeado para o mesmo cargo em 07-05-1990, que exerceu até 11-11-1995. Presidente do Clube Beira-Mar. Presidente da Associação de Futebol de Aveiro. Presidente da Federação Portuguesa de Futebol, 1996-2011. Membro do Comité Executivo da UEFA, 2004. Membro da Comissão organizadora do Campeonato do Munda e da Comissão das Federações da FIFA. Presidente da Assembleia-Geral da Associação Industrial de Aveiro. Vice-Presidente da Confederação do Desporto de Portugal. Condecorado com o grau de Comendador da Ordem do Infante D. Henrique, 2004.</t>
  </si>
  <si>
    <t>N. Aveiro, 1926. Licenciado em Direito. Advogado. Deputado à Assembleia Constituinte, 1975, e à Assembleia da República, 1976, pelo PSD. Foi nomeado Governador Civil de Aveiro em 16-12-1985. Exerceu o cargo até 07-05-1990.</t>
  </si>
  <si>
    <t>N. Sobrado, Castelo de Paiva, distrito de Aveiro, 23-03-1953. Bacharel em Economia. Economista. Comerciante. Professor do ensino preparatório e secundário. Foi eleito Presidente da Câmara Municipal de Castelo de Paiva em 12-12-1982 pelo PS. Exerceu o cargo até 18-11-1995, cumprindo três mandatos e meio. Suspendeu o mandato por ter sido nomeado Governador Civil de Aveiro, cargo que exerceu até 07-02-2002. Eleito Deputado à Assembleia da República em 1999 e 2002.</t>
  </si>
  <si>
    <t>Engenheiro Civil e de Minas</t>
  </si>
  <si>
    <t>N. Aveiro. Mediador imobiliário. Foi nomeado Governador Civil de Aveiro em 14-05-2002 pelo PSD. Exerceu o cargo até 04-04-2005. Membro da Assembleia Municipal de Santa Maria da Feira.</t>
  </si>
  <si>
    <t>N. Porto. Licenciado em Engenharia Civil e de Minas. Foi nomeado Governador Civil de Aveiro em 08-02-2002. Exerceu o cargo até 14-05-2002.</t>
  </si>
  <si>
    <t>Licenciado em Direito. Advogado. Foi nomeado Governador Civil de Aveiro em 31-03-2005. Exerceu o cargo até 14-08-2009. Membro do PS.</t>
  </si>
  <si>
    <t>Custódio das Neves Lopes Ramos</t>
  </si>
  <si>
    <t>Inspetor do trabalho</t>
  </si>
  <si>
    <t>Inspetor do trabalho. Foi nomeado Governador Civil de Aveiro em 14-08-2009. Exerceu o cargo até 19-11-2009.</t>
  </si>
  <si>
    <t>empregado de escritório, sindicalista</t>
  </si>
  <si>
    <t>N. Santa Maria de Sardoura, Castelo de Paiva, distrito de Aveiro, 27-03-1952. Ensino secundário. Curso comercial. Empregado de escritório. Percurso político no PS e na UGT. Deputado à Assembleia da República, 1983, 1985, 1987, 1991, 1995 (suspendeu o mandato), 1999. Foi eleito Presidente da Câmara Municipal de Espinho, no mesmo distrito, em 12-12-1993 pelo PS. Exerceu o cargo até 11-10-2009, cumprindo quatro mandatos. Em 19-11-2009 foi nomeado Governador Civil de Aveiro. Exerceu o cargo até 21-06-2011.</t>
  </si>
  <si>
    <t>Capitão das Forças Armadas. Engenheiro. Foi nomeado Governador Civil de Beja em 08-10-1934. Exerceu o cargo até 04-04-1935. Em 10-09-1937 foi nomeado Presidente da Comissão Administrativa e administrador do concelho de Sesimbra, distrito de Setúbal (DGII nº 215, 14-09-1937). Em 30-12-1937 passou a Presidente da mesma câmara (DGII nº 305, 31-12-1937). Exonerado a seu pedido em 29-11-1941 com a patente de Major de Engenharia (DGII nº 284, 06-12-1941).</t>
  </si>
  <si>
    <t>Vidigueira</t>
  </si>
  <si>
    <t xml:space="preserve">N. Vidigueira, distrito de Beja. Licenciado em Medicina. Médico. Foi nomeado Governador Civil de Beja em 03-07-1935. Exerceu o cargo até 27-09-1940. </t>
  </si>
  <si>
    <t>Bacharel em Direito, funcionário judicial</t>
  </si>
  <si>
    <t>N. Cantanhede, distrito de Coimbra, 13-11-1890. Bacharel em Direito. Chefe da secretaria judicial nas comarcas de Odemira e Alenquer, chefe da secretaria do Tribunal Judicial de Leiria e chefe da secção central da comarca de Leiria. Vice-Presidente da comissão concelhia de Leiria da União Nacional. Foi nomeado Presidente substituto da Câmara Municipal de Leiria em 29-12-1937 (DGII nº 305, 31-12-1937). Exerceu o cargo até 18-08-1938, data em que foi exonerado por ter sido nomeado Governador Civil de Portalegre (DGII nº 195, 23-08-1938). Em 07-10-1940 passou a Governador Civil de Beja e foi exonerado em 09-10-1944 do cargo que exerceu com zelo e dedicação (DGII nº 237, 11-10-1944). Em 15-11-1945 foi nomeado Presidente da Câmara Municipal de Leiria (DGII nº 268, 16-11-1945). Reconduzido por portaria de 20-10-1953 (DGII nº 248, 23-10-1953). Exonerado a seu pedido em 16-07-1957 com louvores (DGII nº 169, 22-07-1957). Deputado à Assembleia Nacional, 1945, 1949, 1953. Faleceu em 25-10-1961.</t>
  </si>
  <si>
    <t>N. Loulé, distrito de Faro. Licenciado em Direito. Magistrado judicial. Delegado do INTP, Instituto Nacional do Trabalho e Previdência em Beja. Deputado à Assembleia Nacional, 1942, 1961, e Procurador à Câmara Corporativa, 1949, 1953, 1957. Foi nomeado Governador Civil de Beja em 09-10-1944 em comissão de serviço público (DGII nº 237, 11-10-1944). Exonerado a seu pedido em 31-05-1950 com louvores, do cargo que exerceu com zelo e dedicação (DGII nº 126, 01-06-1950). Presidente da administração do Banco do Alentejo, SARL, com sede em Évora, 1971.</t>
  </si>
  <si>
    <t xml:space="preserve">N. Beja, 29-06-1908. Licenciado em Medicina e Cirurgia. Médico com consultório em Beja. Médico dos serviços de cirurgia do Hospital Civil de Beja e presidente da Comissão Administrativa do mesmo. Médico do comissariado de desemprego e da caixa de previdência. Presidente do Grémio da Lavoura local. Proprietário e agricultor. Foi nomeado Vice-Presidente da Câmara Municipal de Beja em 12-05-1941 (DGII nº 118, 23-05-1941). Exonerado a seu pedido em 04-04-1945 (DGII nº 80, 07-04-1945). Em 17-06-1950 foi nomeado Governador Civil de Beja por conveniência urgente de serviço (DGII nº 141, 20-06-1950). Exonerado a seu pedido em 09-06-1954 com louvores (DGII nº 138, 12-06-1954). Deputado à Assembleia Nacional, 1957, 1961. Vice-Presidente da FNPT, Federação Nacional dos Produtores de Trigo. Delegado provincial da Mocidade Portuguesa. Presidente da concelhia da União Nacional de Lisboa. Medalha de dedicação da Legião Portuguesa. </t>
  </si>
  <si>
    <t>Celorico da Beira, distrito da Guarda</t>
  </si>
  <si>
    <t>N. Celorico da Beira, distrito da Guarda. Estudos superiores. Foi nomeado Presidente da Câmara Municipal de Cuba, distrito de Beja, em 06-02-1943 (DGII nº 36, 12-02-1943). Exonerado a seu pedido em 20-12-1944 (DGII nº 298, 23-12-1944). Em 09-06-1954 foi nomeado Governador Civil de Beja (DGII nº 138, 12-06-1954). Exonerado a seu pedido em 09-10-1968 com louvores (DGII nº 242, 14-10-1968). Foi homenageado com nome de rua em Odemira.</t>
  </si>
  <si>
    <t>N. Estremoz, distrito de Évora, 24-04-1916. Licenciado em Medicina Veterinária. Foi nomeado Vice-Presidente da Câmara Municipal de Évora em 30-10-1946 (DGII nº 256, 04-11-1946). Exonerado a seu pedido em 30-07-1952 (DGII nº 182, 02-08-1952). Em 19-08-1952 foi nomeado Presidente da mesma câmara (DGII nº 206, 01-09-1952). Reconduzido por portaria de 26-08-1960 (DGII nº 205, 02-09-1960). Findou o mandato em 07-09-1964 com louvores (DGII nº 213, 10-09-1964). Procurador à Câmara Corporativa, 1961. Vogal da Comissão distrital da União Nacional de Évora. Em 09-10-1968 foi nomeado Governador Civil de Beja por conveniência urgente de serviço (DGII nº 242, 14-10-1968). Nessa data era funcionário da Direção-Geral dos Serviços Pecuários, exercendo, em regime de requisição, o cargo de Delegado da Junta Nacional dos Produtos Pecuários, em Évora. Exonerado a seu pedido em 25-11-1972 com louvores e nomeado Governador Civil de Évora por conveniência urgente de serviço público (DGII nº 279, 30-11-1972). Exonerado das suas funções em 25-04-1974 pelo Decreto-Lei nº 170/74 do mesmo dia.</t>
  </si>
  <si>
    <t xml:space="preserve">N. Beja, 01-01-1923. Licenciado em Medicina Veterinária. Lavrador e proprietário agrícola. Presidente da Direção da Associação Humanitárias dos Bombeiros Voluntários de Beja. Secretário da mesa da Santa Casa da Misericórdia local. Presidente do conselho geral do Grémio da Lavoura. Vice-Presidente da Federação dos Grémios da Lavoura do Baixo Alentejo. Presidente da Direção do Grémio da Lavoura de Beja e da Cooperativa Agrícola dos Olivicultores de Beja. Vogal do Conselho da Junta Nacional do Azeite. Delegado da Junta Nacional de Educação nos concelhos de Alvito, Beja, Ferreira do Alentejo, Mértola e Vidigueira. Procurador à Câmara Corporativa, 1965, 1969, em representação das entidades patronais. Foi nomeado vereador, vogal do Conselho Municipal e Presidente da Câmara Municipal de Beja em 26-12-1968 (DGII nº 307, 31-12-1968). Em 25-11-1972 passou a Governador Civil de Beja por conveniência urgente de serviço público (DGII nº 279, 30-11-1972). Exonerado das suas funções em 25-04-1974 pelo Decreto-Lei nº 170/74 do mesmo dia. Obras publicadas: Breve informação sobre cerâmica romana das Reprezas, Beja, 1956; Breve nota sobre a estação romana de Lobeira Grande (Beja), com João Manuel Bairrão de Oliveira da Silva Oleiro e Abel Gonçalves Martins Viana, Coimbra, 1957; Terra sigilista encontrada nas represas, Beja, 1959; Lucernas romanas de Peroguarda, Beja, 1960; Pré-história e a origem de Beja, Beja, 1960; Um anel antigo, Coimbra, Instituto de Arqueologia, 1961; O bronze meridional português, Beja,Minerva Comercial, 1965; Subsídios para o estudo da cultura agrária no Alentejo, com Afonso do Paço e Gonçalo Lyster Franco, 1965; Noticiário arqueológico regional, 1967; Cabos de vasilha, com ornato moldado da época romana, com Abel Viana e Ruy Freire d'Andrade, Lisboa, 1969; A villa romana de Pisões, Beja, Comissão Municipal de Turismo, 1972. </t>
  </si>
  <si>
    <t>N. Cabeça Gorda, Beja, 1935. Major das Forças Armadas. Funcionário do Entreposto Comercial de Automóveis, SARL, em Lisboa. Foi nomeado Governador Civil de Beja em 30-09-1974 por conveniência urgente de serviço público (DGII nº 234, 08-10-1974). No exercício deste cargo defendeu as ocupações de terras por parte dos trabalhadores no âmbito da Reforma Agrária. Exonerado a seu pedido em 12-02-1976. Nessa data o Sindicato dos Trabalhadores Agrícolas de Beja mandou telegrama ao Ministério da Administração Interna a manifestar surpresa e a contestar o seu pedido de demissão.</t>
  </si>
  <si>
    <t>N. Alcântara, Lisboa, 1930. Combateu na Guerra do Ultramar. Tenente-Coronel de Infantaria das Forças Armadas. Foi nomeado Governador Civil de Beja em 23-09-1976 (DGII nº 233, 04-10-1976). Exerceu o cargo até 17-05-1977. Em 1980 era Coronel e em 1994 foi Presidente da Comissão de Fiscalização do Instituto Nacional de Habitação.</t>
  </si>
  <si>
    <t>Engenheiro civil. Foi nomeado Governador Civil de Beja em 17-05-1977. Exerceu o cargo até 16-04-1978.</t>
  </si>
  <si>
    <t xml:space="preserve">N. Sertã, distrito de Castelo Branco, 1910. Agente técnico de engenharia. Foi nomeado Presidente da Comissão Administrativa de Moura, distrito de Beja, em 14-05-1974 (DGII nº 119, 22-05-1974) e exerceu o cargo até às primeiras eleições autárquicas, que se realizaram em 12-12-1976, nas quais foi eleito Presidente da mesma câmara pelo PS e apresentou a classificação profissional de Engenheiro técnico. Exerceu o cargo até 23-05-1978, não completando o mandato por ter sido nomeado Governador Civil de Beja. Exerceu o cargo até 14-02-1980. Em 1979 foi eleito vereador pelo PS. </t>
  </si>
  <si>
    <t>Foi nomeado Governador Civil de Beja em 14-02-1980. Exerceu o cargo até 11-07-1983.</t>
  </si>
  <si>
    <t>N. 1937. Ensino secundário. Funcionário administrativo. Deputado à Assembleia da República, 1983, pelo PS. Foi nomeado Governador Civil de Beja em 11-07-1983. Exerceu o cargo até 16-12-1985. Em 14-09-2001 voltou a ser nomeado para o mesmo cargo, que cumpriu até 29-04-2002.</t>
  </si>
  <si>
    <t xml:space="preserve">N. Serpa, distrito de Beja, 17-04-1948. Licenciado. Pós-Graduação em Ecologia Humana. Mestrado em Sociologia (Poder e Sistemas Políticos), 1997. Dirigente da função pública. Presidente do Conselho Diretivo do Centro Regional de Segurança Social de Beja. Foi nomeado Governador Civil de Beja em 16-12-1985 pelo PSD. Exerceu o cargo até 07-08-1991. Deputado à Assembleia da República, 1991, pelo PSD. Gestor da Fundação António Silva Leal. Condecorado com medalhas das campanhas de África e com Louvores de âmbito militar e civil. Diretor do proprietário do Serpínia: mensário regionalista, Serpa, 1979, e da Revista da Associação Portuguesa de Segurança Social, Lisboa, APSS, 1987. Obras publicadas: Serpa: notável vila, Serpa, Jornal Serpínia, 1989; Ser velho no Alentejo: lares da 3ª idade em Beja, tese de mestrado, Universidade de Évora, 1997. </t>
  </si>
  <si>
    <t>N. Santiago Maior, Beja, 14-11-1936. Empresário agrícola e comercial. Foi nomeado Governador Civil de Beja em 07-08-1991. Exerceu o cargo até 10-12-1994.</t>
  </si>
  <si>
    <t>N. Almodôvar, distrito de Beja, 29-10-1952. Ensino secundário. Funcionário público. Foi eleito Presidente da Câmara Municipal de Almodôvar em 12-12-1982 pelo PS. Exerceu o cargo até 18-11-1995, não completando o quarto mandato, por ter sido nomeado Governador Civil de Beja. Exerceu o cargo até 27-11-1997. Deputado à Assembleia da República, 1995, 1999. Provedor da Santa Casa da Misericórdia local. Membro da comissão política nacional do PS.</t>
  </si>
  <si>
    <t>N. Mação, distrito de Santarém, 27-09-1945. Licenciado em Medicina. Médico pediatra. Diretor do serviço de pediatria do Hospital de Beja. Pediatra no posto clínico e com consultório particular. Professor na Escola Superior de Enfermagem de Beja. Pertence à Rede Europeia de Atendimento à Criança. Deputado à Assembleia da República, 1995, pelo PS. Foi nomeado Governador Civil de Beja em 05-01-1998. Exerceu o cargo até 13-09-2001. Tem condecorações e louvores. Obras publicadas: Caso clínico, com Celeste Carriço, 1982; Amor de mãe, amor de pai, com Alice Gentil Martins, Lisboa, Comissão para a Igualdade e para os Direitos das Mulheres, Direção Geral da Família, 1994.</t>
  </si>
  <si>
    <t>João Paulo Assunção Ramôa</t>
  </si>
  <si>
    <t>N. Beja. Engenheiro Civil. Foi nomeado Governador Civil de Beja em 01-05-2002. Exerceu o cargo até 05-04-2005.</t>
  </si>
  <si>
    <t>N. Serpa, distrito de Beja. General das Forças Armadas. Proprietário rural. Foi nomeado Governador Civil de Beja em 31-03-2005. Exerceu o cargo até à extinção do mesmo em 30-06-2011.</t>
  </si>
  <si>
    <t>N. Santa Maria Maior, Viana do Castelo, 12-03-1891. Curso da Academia Militar. Oficial do Exército. Comandante da GNR em Braga, Viana do Castelo e Porto. Comandante do Batalhão da Guarda Fiscal do Porto. Comandante do Batalhão de Caçadores de Viana do Castelo. Chefe do Distrito de Recrutamento e Mobilização do Porto. Coronel de Infantaria das Forças Armadas. Governador Civil substituto de Viana do Castelo. Presidente da Junta Geral do mesmo distrito. Presidente da Câmara Municipal de Viana do Castelo. Foi nomeado Governador Civil de Braga em 02-02-1934. Exerceu o cargo até 17-12-1938. Procurador à Câmara Corporativa, 1949. Em 23-11-1949 foi nomeado Presidente da Câmara Municipal do Porto (DGII nº 273, 24-11-1949). Exonerado a seu pedido em 19-01-1953 com louvor pelo zelo e dedicação com que desempenhou as suas funções (DGII nº 20, 24-01-1953). Comendador das Ordens de Cristo e de Avis.</t>
  </si>
  <si>
    <t>Vila Nova de Famalicão</t>
  </si>
  <si>
    <t>N. Vila Nova de Famalicão, distrito de Braga. Licenciado em Direito. Advogado e Notário. Foi nomeado Governador Civil de Braga em 26-01-1939. Exonerado do cargo que exerceu com zelo e dedicação em 09-10-1944 (DGII nº 237, 11-10-1944).</t>
  </si>
  <si>
    <t>Lousada, distrito do Porto</t>
  </si>
  <si>
    <t>N. Lousada, distrito do Porto. Licenciado em Direito. Proprietário. Delegado do INTP, Instituto Nacional do Trabalho e Previdência em Braga. Quadro superior da função pública. Foi nomeado Governador Civil de Braga em 09-10-1944 em comissão de serviço público (DGII nº 237, 11-10-1944). Exonerado a seu pedido em 25-02-1947 sendo-lhe conferidos merecidos louvores pelo muito zelo, dedicação e patriotismo demonstrados no exercício daquele cargo (DGII nº 46, 26-02-1947).</t>
  </si>
  <si>
    <t>Major de Engenharia das Forças Armadas. Foi nomeado Governador Civil de Braga em 18-03-1947 em comissão extraordinária de serviço público (DGII nº 68, 24-03-1947). Exonerado a seu pedido em 02-07-1957 com louvores, nessa data com a patente de Tenente-Coronel de Engenharia (DGII nº 153, 03-07-1957).</t>
  </si>
  <si>
    <t>Tondela, distrito de Viseu</t>
  </si>
  <si>
    <t>Lic. em Direito. Magistrado judicial / Instrutor da Polícia de Investigação Criminal de Braga</t>
  </si>
  <si>
    <t>N. Tondela, distrito de Viseu. Licenciado em Direito. Instrutor da Polícia de Investigação Criminal de Braga. Juiz do Tribunal do Trabalho, 1934. Foi nomeado Governador Civil substituto de Braga em 1938 e Governador Civil de Braga em 02-07-1957 (DGII nº 153, 03-07-1957), por conveniência urgente de serviço público. Faleceu no cargo em 03-10-1961.</t>
  </si>
  <si>
    <t>Bacharel em Ciências</t>
  </si>
  <si>
    <t xml:space="preserve">Bacharel em Ciências. Governador Civil substituto de Braga, foi exonerado a seu pedido em 01-11-1944 (DGII nº 263, 11-11-1944). Em 13-09-1961 voltou a ser nomeado para o mesmo cargo por conveniência urgente de serviço público (DGII nº 217, 15-09-1961). E em 02-02-1962 passou a Governador Civil de Braga, também nomeado por motivo urgente de serviço público (DGII nº 33, 08-02-1962). Exonerado a seu pedido em 30-11-1968 com louvores (DGII nº 286, 05-12-1968). </t>
  </si>
  <si>
    <t>N. Braga, 10-11-1911. Frequentou a Escola Comercial. Comerciante. Foi nomeado Presidente da Câmara Municipal da Póvoa de Lanhoso, distrito de Braga, em 10-01-1949 (DGII nº 11, 14-01-1949). Em 19-03-1949 passou a Presidente da Câmara Municipal de Braga (DGII nº 69, 25-03-1949). Reconduzido por portaria de 20-03-1957 (DGII nº 69, 23-03-1957). Findou o mandato em 19-03-1961 com louvores. Procurador à Câmara Corporativa, 1953, e Deputado à Assembleia Nacional, 1961, 1965. Provedor do Hospital de São Marcos e da Santa Casa da Misericórdia local. Dirigiu o Conservatório Regional de Música, a Associação Distrital de Futebol, o Sporting Clube de Braga, a Cooperativa dos Produtores de Leite de Braga e a União das Cooperativas de Produtores de Leite de Entre Douro e Minho. Vice-Presidente das Conferências de São Vicente de Paulo e editor do jornal Correio do Minho. Vice-Presidente da Comissão Distrital da União Nacional. Membro de várias academias nacionais e estrangeiras. Comendador da Ordem de Cristo e da Instrução Pública. Em 30-11-1968 foi nomeado Governador Civil de Braga por conveniência urgente de serviço público (DGII nº 286, 05-12-1968). Faleceu no cargo em 26-03-1972.</t>
  </si>
  <si>
    <t>N. Póvoa de Varzim, distrito do Porto. Licenciado. Foi nomeado Governador Civil substituto de Bragança em 05-02-1970 por conveniência urgente de serviço público (DGII nº 40, 17-02-1970). Exonerado a seu pedido em 06-05-1971 com louvores (DGII nº 113, 14-05-1971). Em 18-04-1972 foi nomeado Governador Civil de Braga também por conveniência urgente de serviço público (DGII nº 93, 20-04-1972). Exonerado a seu pedido em 19-03-1973 com louvores (DGII nº 69, 22-03-1973).</t>
  </si>
  <si>
    <t xml:space="preserve">Licenciado. Foi nomeado Governador Civil de Castelo Branco em 18-01-1969 por conveniência urgente de serviço público (DGII nº 19, 23-01-1969). Exonerado a seu pedido em 19-03-1973, com louvores, no mesmo dia foi nomeado Governador Civil de Braga (DGII nº 69, 22-03-1973). Exonerado em 25-04-1974 pelo Decreto-Lei nº 170/74 do mesmo dia. </t>
  </si>
  <si>
    <t>Licenciado. Foi nomeado Presidente substituto da Câmara Municipal da Póvoa de Varzim, distrito do Porto, em 29-12-1937 (DGII nº 305, 31-12-1937). Exerceu o cargo até 01-03-1939 (DGII nº 52, 04-03-1939). Num dos poucos casos de transição de regime foi nomeado Governador Civil de Braga em 25-04-1974. Exerceu o cargo até 30-09-1974.</t>
  </si>
  <si>
    <t>N. Braga. Licenciado em Direito. Advogado. Foi nomeado Governador Civil de Braga em 30-09-1974 por conveniência urgente de serviço público (DGII nº 234, 08-10-1974). Exonerado a seu pedido em 18-10-1975 (DGII nº 245, 22-10-1975), com louvor público em 21-10-1975 pelo zelo, interesse e espírito de sacrifício posto no exercício das suas funções (DGII nº 252, 30-10-1975).</t>
  </si>
  <si>
    <t>Eng. Químico / professor universitário</t>
  </si>
  <si>
    <t>Santo Tirso, distrito do Porto</t>
  </si>
  <si>
    <t>N. Santo Tirso, distrito do Porto, 28-09-1925. Filho de Luís Maria Teixeira de Melo, n. 06-03-1888, e de Amélia Vieira da Silva, n. 14-11-1901. Licenciado em Engenharia Química pela Faculdade de Engenharia da Universidade do Porto. Professor assistente da mesma faculdade. Casado com Luísa da Veiga Gil da Fonseca Pinheiro, n. 28-06-1928, com três filhos. Recebeu o grau de Oficial da Ordem da Instrução Pública, 1952. Foi nomeado Governador Civil de Braga em 18-10-1975 por conveniência urgente de serviço público (DGII nº 245, 22-10-1975). Exonerado em 22-09-1976 (DGII nº 233, 04-10-1976). Ministro da Administração Interna, 1980 e 1985. Ministro de Estado, 1985. Vice-Presidente da Comissão Política Nacional do PSD, 1983-1985 e 1989-2001, Presidente da Mesa do Congresso, 1984, e do Conselho Nacional, 1990-1992. Deputado à Assembleia da República, 1985, 1987, 1991, 1995, e ao Parlamento Europeu, 1994, pelo PSD. Vice-Primeiro Ministro e Ministro da Defesa Nacional, 1987. Comendador da Ordem Real da Estrela Polar da Suécia, 1987; Grã-Cruz da Ordem Nacional do Cruzeiro do Sul do Brasil, 1987; Grã-Cruz da Ordem do Libertador da Venezuela, 1987; Grande-Oficial da Ordem Nacional da Legião de Honra de França, 1990; Comendador da Ordem de Cristo, 1990; Grã-Cruz da Ordem de Honra da Grécia, 1990; Grã-Cruz da Ordem de Isabel a Católica de Espanha, 1993. Conselheiro de Estado. Membro da Assembleia Municipal de Santo Tirso, 2001-2003. Presidente do Conselho de Administração do Banco Santander. Doutor Honoris Causa pela Universidade do Minho. Faleceu no Porto em 01-08-2012.</t>
  </si>
  <si>
    <t>N. Fafe, distrito de Braga, 1941. Licenciado em Direito. Advogado. Professor do ensino técnico. Foi nomeado Presidente da Comissão Administrativa de Fafe em 16-05-1974 (DGII nº 122, 25-05-1974). Exerceu o cargo até 23-09-1976 (DGII nº 237, 09-10-1976) por ter sido nomeado Governador Civil de Braga na mesma data (DGII nº 233, 04-10-1976). Exerceu o cargo até 14-02-1980. Deputado à Assembleia da República, 1980, pelo PS. Em 16-12-1979 foi eleito Presidente da Câmara Municipal de Fafe pelo PS e apresentou a classificação profissional de candidato à advocacia. Exerceu o cargo até 14-12-1997, cumprindo cinco mandatos. Nessa data foi eleito vereador como Independente.</t>
  </si>
  <si>
    <t xml:space="preserve">N. Guimarães, distrito de Braga, 01-06-1931. Licenciado em Direito pela Universidade de Coimbra. Advogado. Deputado à Assembleia Constituinte, 1975, pelo PPD, atual PSD. Presidente da delegação de Guimarães da Ordem dos Advogados; fundador da secção local do PSD. Vereador da Câmara Municipal de Guimarães. Foi nomeado Governador Civil de Braga em 21-02-1980. Exerceu o cargo até 16-12-1982. Em 16-12-1985 voltou a ser nomeado para o mesmo cargo, que exerceu até 15-11-1995. </t>
  </si>
  <si>
    <t>Lic. em Direito, Advogado</t>
  </si>
  <si>
    <t>Lic. em Direito, Advogado e Gestor de Empresas</t>
  </si>
  <si>
    <t>Lic. Direito, Advogado</t>
  </si>
  <si>
    <t>Lic. em Direito, Advogado / Conservador do Registo Civil</t>
  </si>
  <si>
    <t>Lic. em Direito, Advogado e escritor / Delegado do Instituto Nacional do Trabalho e Previdência (INTP)</t>
  </si>
  <si>
    <t>Lic. em Direito, Advogado / notário</t>
  </si>
  <si>
    <t>Foi nomeado Governador Civil de Braga em 16-12-1982. Exerceu o cargo até 11-07-1983.</t>
  </si>
  <si>
    <t>N. Vila Nova de Famalicão, 27-12-1940. Engenheiro técnico civil. Foi nomeado Governador Civil de Braga em 11-07-1983. Exerceu o cargo até 16-12-1985. Deputado à Assembleia da República, 1995, pelo PS. Presidente da Assembleia Municipal de Famalicão.</t>
  </si>
  <si>
    <t>AR 2015</t>
  </si>
  <si>
    <t>Pedro Carlos da Silva Bacelar de Vasconcelos</t>
  </si>
  <si>
    <t>Constitucionalista, professor universitário</t>
  </si>
  <si>
    <t>N. Porto, 04-12-1951. Doutorado em Direito, Ciências Jurídico-Políticas, 1996. Constitucionalista. Professor de Direito Constitucional na Universidade do Minho. Foi nomeado Governador Civil de Braga em 16-11-1995. Exerceu o cargo até 11-11-1999. Deputado à Assembleia da República em 2015 pelo Partido Socialista.</t>
  </si>
  <si>
    <t>Jurista, gestor de empresas</t>
  </si>
  <si>
    <t>Deputado AR 1987, 1999, 2002, 2005, 2009, PE 1994</t>
  </si>
  <si>
    <t>N. Vila Nova de Famalicão, distrito de Braga, 29-07-1953. Licenciado em Direito. Jurista e gestor de empresas. Deputado à Assembleia da República 1987, 1999, 2002, 2005, 2009, 2011, e ao Parlamento Europeu, 1994, pelo PS. Foi nomeado Governador Civil de Braga em 12-11-1999. Exerceu o cargo até 17-09-2001. Em 31-03-2005 voltou a ser nomeado para o mesmo cargo, que exerceu até 14-08-2009. Em 27-11-2009 foi de novo nomeado e exerceu o cargo até à extinção do mesmo em 30-06-2011.</t>
  </si>
  <si>
    <t xml:space="preserve">Licenciado em Direito. Advogado. Foi nomeado Governador Civil de Braga em 18-11-2001. Exerceu o cargo até 29-04-2002. </t>
  </si>
  <si>
    <t>N. Guimarães, distrito de Braga, 20-10-1959. Empregado bancário. Deputado à Assembleia da República, 1999, 2002, pelo PSD. Foi nomeado Governador Civil de Braga em 30-04-2002. Demitiu-se em 03-04-2003 por ter sido constituído arguido no caso do "saco azul" do Vitória de Guimarães.</t>
  </si>
  <si>
    <t xml:space="preserve">N. Terras de Bouro, distrito de Braga, 1931. Licenciado em Direito. Advogado. Foi eleito Presidente da Câmara Municipal de Terras de Bouro em 16-12-1979 pelo PSD. Reeleito em 1982 pela AD (PSD/CDS/PPM), em 1985 pelo CDS e a partir de 1989 pelo PSD. Exerceu o cargo até 16-12-2001, cumprindo seis mandatos. Em 04-04-2003 foi nomeado Governador Civil de Braga. Exerceu o cargo até 04-04-2005. </t>
  </si>
  <si>
    <t>Funcionário público. Foi nomeado Governador Civis de Braga em 14-08-2009. Exerceu o cargo até 27-11-2009. Membro da Assembleia Municipal de Guimarães pelo PS.</t>
  </si>
  <si>
    <t>N. Cernache do Bonjardim, Sertã, distrito de Castelo Branco, 31-08-1892. Filho de Inácio José Teixeira e de Maria da Conceição Nunes. Curso de Infantaria na Escola do Exército, 1913. Alferes em 16-11-1914. Participou na Primeira Guerra Mundial, recebendo medalhas de prata da expedição à França em 1917-1918: a medalha da vitória, a medalha de valor militar, a medalha de ouro de comportamento exemplar e a medalha de prata de dedicação da Legião Portuguesa. Comandante dos Batalhões de Caçadores 10 e 3; professor do curso prático de habilitação para 2º sargento desde 17-01-1917; diretor dos cursos de habilitação para 1º e 2º sargentos, 1924; diretor das Aulas Regimentais, 1926; diretor da carreira de tiro de Bragança, 1928; adido no Ministério das Finanças, 1930. Presidente da Câmara Municipal de Bragança antes de 1933. Foi nomeado Governador Civil de Bragança em 06-02-1933. Exerceu o cargo até 30-11-1940. Vice-Presidente da comissão distrital da União Nacional de Bragança e presidente do Grémio da Lavoura local. Deputado à Assembleia Nacional, 1942, 1945, 1949. Agraciado com as Ordens Militares de Avis e de Cristo, 1934, pelos serviços prestados ao distrito de Bragança. Tenente-Coronel das Forças Armadas, 1943. Passou à reserva em 04-03-1947 com a patente de Coronel. Professor no liceu Emídio Garcia e comandante distrital de Bragança da Legião Portuguesa, 1954. Faleceu em Bragança, 30-04-1977.</t>
  </si>
  <si>
    <t>N. Vinhais, distrito de Bragança, 22-02-1904. Filho de Alfredo Aníbal de Morais Campilho, juiz da Relação de Lisboa, e de Olinda da Glória de Morais Sarmento Campilho. Ensino secundário no Liceu de Bragança. Licenciado em Direito pela Universidade de Coimbra, 1928. Magistrado judicial. Delegado do Instituto Nacional do Trabalho em Vila Real. Delegado do Procurador da República em Santa Maria, Açores. Foi nomeado Governador Civil de Bragança em 05-03-1941 (DGII nº 58, 12-03-1941). Exerceu o cargo até 26-10-1944 (DGII nº 250, 27-10-1944). Condecorado pelo Governo espanhol com a Comenda da Ordem do Mérito Civil. Durante o seu governo foi recebido oficialmente em Bragança o Presidente da República, General António Óscar de Fragoso Carmona, que o condecorou com a Comenda da Ordem Militar de Cristo. Reorganizou a Santa Casa da Misericórdia de Bragança e contribuiu para a instalação da Casa de Trabalho Doutor Oliveira Salazar em Bragança. Sócio da Sociedade Histórica da Independência de Portugal e da Sociedade de Geografia de Lisboa. Agente do Ministério Público do Tribunal do Trabalho do Porto, 1ª vara. Juiz do Tribunal Militar do Porto, 1966-1967. Presidente do Tribunal Plenário, 1968-1974, e Juiz Desembargador da Relação do Porto. Presidente da Comissão Distrital da União Nacional do distrito de Vila Real e presidente da Ação Católica no mesmo distrito. Faleceu em 04-10-1988.</t>
  </si>
  <si>
    <t>N. Pombal de Ansiães, Carrazeda de Ansiães, distrito de Bragança, 11-03-1904. Licenciado em Engenharia Civil pela Faculdade de Engenharia da Universidade do Porto. Engenheiro adjunto da 15.ª Secção de Construção da Junta Autónoma das Estradas em Bragança e depois em Lisboa. Diretor das Obras Públicas em Bragança, 21-03-1939, de onde passou novamente para Lisboa, em 16-06-1943, como diretor na Direção de Estradas. Secretário do Ministro das Obras Públicas. Chefiou as missões técnicas para o estudo dos planos das redes das estradas da Madeira e dos distritos de Ponta Delgada e Angra do Heroísmo. Fez parte da missão técnica enviada pelo ministério das Obras Públicas e Comunicações à Alemanha, Itália e França, 1938. Foi nomeado Governador Civil de Bragança em 26-10-1944 em comissão de serviço público (DGII nº 250, 27-10-1944). Exonerado a seu pedido em 12-04-1946, sendo-lhe conferidos os merecidos louvores pelo muito zelo, dedicação e patriotismo demonstrados no exercício daquele cargo (DGII nº 87, 15-04-1946). Colaborou no plano rodoviário de 1945. Diretor dos Serviços de Conservação da Junta Autónoma das Estradas, 1947. Obra publicada: Bases para o estudo do plano rodoviário, Lisboa, Tipografia Casa Portuguesa, 1951. Oficial e comendador da Ordem Militar de Cristo.</t>
  </si>
  <si>
    <t>N. Vimioso, distrito de Bragança, 21-07-1897. Curso da Escola do Exército na Arma de Infantaria. Durante a Primeira Grande Guerra distinguiu-se nas expedições a África e à França. Foi promovido a Alferes em 11-06-1917, a Tenente em 11-06-1921, a Capitão em 02-12-1936, e a Major em 01-10-1943. Comandante de várias unidades do Exército e da Guarda Fiscal e 2.º comandante de Caçadores 3. Foi nomeado Governador Civil de Bragança em 12-04-1946 em comissão de serviço com a patente de Major de Infantaria das Forças Armadas (DGII nº 87, 15-04-1946). Exonerado a seu pedido em 24-02-1951 com louvores (DGII nº 51, 03-03-1951), com a patente de Tenente-Coronel, à qual tinha sido promovido em 21-03-1949, sendo então colocado como funcionário do Ministério do Interior. Foi promovido a Coronel em 24-08-1952, passou à reserva em 1954 e foi reformado em 1967. Deputado à Assembleia Nacional, 1961. Presidente da Junta Distrital da União Nacional de Bragança. Distinguido com o título de oficial da Ordre Royal de l’Étoile d’Anjouan-Comore e com a Ordem Militar de Avis, a Cruz de Guerra, medalhas de valor militar em campanha, da vitória comemorativa da campanha do exército português em França e a medalha de dedicação da Legião Portuguesa. Condecorado com a medalha de prata da classe de Valor Militar, 1923. Faleceu em Bragança, 07-11-1984.</t>
  </si>
  <si>
    <t>N. Macedo de Cavaleiros, distrito de Bragança, 22-12-1897. Filho de Joaquim Manuel Pires e de Amélia Augusta Portela. Ensino secundário no Liceu Central de Emídio da Silva, em Bragança. Licenciado em Direito pela Universidade de Lisboa, 1921. Advogado. Notário da Comarca de Macedo de Cavaleiros, 1922. Proprietário. Presidente da Câmara Municipal de Macedo de Cavaleiros, 1923-1928. Procurador à Câmara Corporativa em representação dos municípios rurais de além-Douro, 1935, e deputado à Assembleia Nacional, 1969. Presidente da Comissão Venatória de Macedo de Cavaleiros, 1935-1938. Presidente da Comissão Administrativa de Macedo de Cavaleiros, foi nomeado Presidente do Conselho Municipal, mediante o disposto no Decreto-Lei nº 27.424, de 31-12-1936, no dia 22-02-1937 (DGII nº 45, 24-02-1937). Em 14-12-1937 passou a Presidente da mesma câmara (DGII nº 292, 15-12-1937). Exonerado a seu pedido em 20-05-1941 (DGII nº 117, 22-05-1941). Delegado da Ordem dos Advogados na comarca de Macedo de Cavaleiros, 1941. Em 25-01-1946 foi nomeado Presidente da Comissão Municipal de Assistência (DGII nº 25, 30-01-1946). Diretor-chefe da Assistência Social. Foi nomeado Governador Civil de Bragança em 24-02-1951 (DGII nº 51, 03-03-1951). Exonerado a seu pedido em 02-03-1959 com louvores (DGII nº 54, 05-03-1959). Presidente da Comissão Distrital de Bragança da União Nacional, 1969. Obras publicadas: O Concelho de Macedo de Cavaleiros, Bragança, Junta Distrital, 1963; Chacim, Macedo de Cavaleiros, Câmara Municipal, 1990. Faleceu em 12-12-1996.</t>
  </si>
  <si>
    <t xml:space="preserve">N. Alfândega da Fé, distrito de Bragança, 1913. Ensino secundário no Liceu de Bragança, 1933. Licenciado em Ciências Jurídicas pela Faculdade de Direito da Universidade de Coimbra, 1938. Notário. Conservador do registo predial em Vila Nova de Foz Côa, 1940, e em Alfândega da Fé, 1941. Presidente da Comissão de Assistência e comandante do núcleo da Legião Portuguesa de Alfândega da Fé. Foi nomeado Governador Civil de Bragança em 02-03-1959 por conveniência urgente de serviço (DGII nº 54, 05-03-1959). Exonerado a seu pedido em 21-11-1964 com louvores (DGII nº 279, 27-11-1964). </t>
  </si>
  <si>
    <t>N. Frechas, Mirandela, distrito de Bragança, 16-12-1927. Filho de José Augusto Campos, proprietário rural, n. Castelo Melhor, Vila Nova de Foz Coa, e de Maria da Natividade Trigo de Campos, doméstica, n. Mirandela. Ensino primário em Frechas e secundário no Colégio de Nossa Senhora do Amparo em Mirandela e em Bragança. Licenciado em Direito e em Ciências Histórico Filosóficas pela Universidade de Coimbra, onde também completou os cursos de Ciências Pedagógicas e Jurídicas. Casado com Maria Josefina Vieira Lopes, n. Mirandela, doméstica, com dois filhos: José Carlos, médico urologista, e Isabel Damasceno Campos Costa, economista e Presidente da Câmara Municipal de Leiria. Professor do ensino secundário. Funcionário público. Secretário do Governador Civil de Leiria. Diretor da Colónia Penal de Santa Cruz do Bispo, do Hospital Prisional de São João de Deus e da cadeia de Custóias, no Porto. Subdiretor da Direção Geral dos Serviços Prisionais, departamento do Ministério da Justiça. Sócio benemérito da corporação de bombeiros de Mirandela. Procurador à Câmara Corporativa, 1961. Conservador dos registos civis de Carrazeda de Ansiães e Valpaços. Provedor da Santa Casa da Misericórdia de Lisboa e da Casa Pia de Lisboa. Foi nomeado Governador Civil de Bragança em 21-11-1964 por conveniência urgente de serviço (DGII nº 279, 27-11-1964). Exonerado a seu pedido em 05-11-1968 com louvores (DGII nº 267, 13-11-1968). Em 20-11-1968 foi nomeado Governador Civil de Leiria por conveniência urgente de serviço público (DGII nº 274, 21-11-1968). Exonerado a seu pedido em 28-02-1974 com louvores (DGII nº 53, 04-03-1974). Em 1985 foi eleito Presidente da Assembleia Municipal de Leiria pelo CDS. Agraciado com a comenda da Ordem Militar de Cristo. Homenageado com uma praça com o seu nome em Alcobaça, no distrito de Leiria. Além de diversos artigos, publicou as seguintes obras: A acção governativa do Conde Castelo Melhor; A sanção no pensamento grego, Coimbra, 1959; Subsídios para a história da educação física na Casa Pia de Lisboa: 1780-1987, Lisboa, 1987.</t>
  </si>
  <si>
    <t>N. Bragança. Licenciado em Engenharia Civil. Foi nomeado Governador Civil de Bragança em 13-11-1968 por conveniência urgente de serviço público (DGII nº 271, 18-11-1968). Exonerado a seu pedido em 24-11-1970 com louvores (DGII nº 276, 27-11-1970). Obras publicadas: Efeitos económico-sociais dos transportes: sistemas de funcionamento das redes rodoviárias, Bragança, Esc. Tipográfica, 1969; “A segurança rodoviária e a engenharia de tráfego: comunicação CI”, Segundas Jornadas de Engenharia e Arquitetura do Ultramar: Comunicações, vol. IV, Luanda, 1970.</t>
  </si>
  <si>
    <t>N. Larinho, Torre de Moncorvo, distrito de Bragança, 03-02-1912. Escola primária em Larinho, seguido do Colégio da Formiga em Ermesinde e do Liceu Nacional de Bragança, onde concluiu o atual 9º ano. Completou o ensino secundário no Liceu Alexandre Herculano, no Porto. Bacharel em Direito pela Faculdade de Direito da Universidade de Coimbra. Licenciado em Direito pela Universidade de Lisboa. Provedor da Santa Casa da Misericórdia de Vila Real e presidente da direção do Asilo-Escola de São Francisco, em Bragança. Quadro superior da função pública. Secretário do Governo Civil em Vila Real, chefe da secretaria da Câmara Municipal de Bragança, diretor de serviços do Posto de Identificação Civil e Criminal e subdiretor e diretor do Arquivo de Identificação na cidade do Porto. Foi nomeado Presidente da Câmara Municipal de Bragança em 14-03-1969 (DGII nº 66, 19-03-1969). Exonerado em 21-12-1970 (DGII nº 301, 31-12-1970) por ter sido nomeado Governador Civil de Bragança em 16-12-1970 por conveniência urgente de serviço público (DGII nº 294, 21-12-1970). Exonerado das suas funções em 25-04-1974 pelo Decreto-Lei nº 170/74 do mesmo dia.</t>
  </si>
  <si>
    <t xml:space="preserve">N. 16-11-1937. Major de Infantaria das Forças Armadas. Foi nomeado Governador Civil de Bragança em 30-09-1974 por conveniência urgente de serviço público (DGII nº 234, 08-10-1974). Colocou o cargo à disposição em 13-09-1976, “por considerar que com a entrada em exercício do Primeiro Governo Constitucional cessaram os condicionalismos determinantes da minha nomeação...” Exonerado a seu pedido em 22-09-1976 (DGII nº 233, 04-10-1976). Voltou para o exército para frequentar o Curso Geral de Comando e Estado-Maior, 1976-1977. Segundo Comandante do Batalhão de Caçadores 3 de Bragança. Representante em Bragança do Movimento das Forças Armadas. </t>
  </si>
  <si>
    <t>N. Vila Nova de Ourém, distrito de Santarém, 08-05-1931. Filho de Agostinho Vieira e de Maria Lúcia Vieira Verdasca. Licenciado em Medicina. Serviço militar no Hospital Militar de Lisboa, 1958-1959, no 2º grupo de Companhia de Saúde em Coimbra, 1959-1961, e no Batalhão de Caçadores 184, em Angola, 1961-1963. Médico na Maternidade Dr. Alfredo da Costa, em Lisboa, até 1965. Acabou a sua carreira na medicina no Hospital de Leiria. Foi nomeado Governador Civil de Bragança em 23-09-1976 (DGII nº 233, 04-10-1976). A sua nomeação foi envolta em polémica: o PPD enviou telegrama a repudiar a sua nomeação “conta a vontade da população”; em 1977 os presidentes das câmaras boicotaram-lhe algumas reuniões e toda a sua ação no distrito. Título de última página do jornal O Diabo de 02-07-1977: “Quem mantém Verdasca contra a vontade do povo?”. O artigo afirmava que “o povo de Trás-os-Montes” estava contra ele. No dia 09-08-1977 o grande título no mesmo jornal foi: “Escândalo no Nordeste. Governo Vergasta Povo com Verdasca. Prevista demissão em bloco dos doze presidentes das câmaras de Bragança”. Este caso mereceu um dossier do gabinete dos adidos de imprensa do Ministério da Administração Interna; houve notícias n'O Diabo, n'O Dia, no Diário de Notícias, no Diário, no Diário de Lisboa, Diário de Coimbra, Diário Popular, Comércio do Porto, dos dias 07, 08 e 09-08-1977. Exerceu o cargo até 08-06-1978.</t>
  </si>
  <si>
    <t xml:space="preserve">N. Freixo de Espada à Cinta, distrito de Bragança, 24-04-1921. Filho de Manuel Guerra Júnior e de Maria dos Anjos Taborda Guerra Junqueiro. Frequentou a Escola Académica do Porto, fazendo depois o exame de admissão ao Instituto de Agronomia. Licenciado em Engenharia Agronómica. Trabalhou nos Serviços de Agricultura de Angola, 1951-1963, na Seção de Colonização, esteve colocado no Colonato Agrícola de Caconda, destinado aos agricultores da região. Depois trabalhou na Companhia de Agricultura de Angola, 1964-1967. Em 1968 regressou aos Serviços Oficiais e foi colocado na repartição de Sá da Bandeira, onde esteve até à altura da independência de Angola, em 1975. Regressou a Portugal em 09-10-1975 e pediu a reforma, desligando-se dos Serviços Oficiais do Estado. Foi nomeado Governador Civil de Bragança em 08-06-1978. Exerceu o cargo até 20-11-1981. Presidente de Assembleia Municipal de Bragança pelo CDS. </t>
  </si>
  <si>
    <t>N. Sé, Bragança, 20-05-1947. Filho de Ramiro Augusto Moreno e Berta Graça Moreno. Licenciado em Medicina. Médico radiologista. Presidente da fundação Casa de Trabalho Oliveira Salazar, 1980. Presidente de Assembleia Municipal de Bragança. Foi nomeado Governador Civil de Bragança em 20-11-1981. Exerceu o cargo até 12-10-1984. Deputado à Assembleia da República, 1991, pelo PSD. Presidente da Distrital de Bragança do PSD e vogal da comissão política nacional, 2005. Conselheiro de Estado.</t>
  </si>
  <si>
    <t>N. Amendoeira, Macedo de Cavaleiros, distrito de Bragança, 14-12-1920. Filho de José Marcelino Bento e Beatriz dos Anjos. Licenciado em Direito pela Universidade de Coimbra. Advogado em Macedo de Cavaleiros. Delegado do Ministério Público nos Açores. Proprietário agrícola e agricultor. Mandatário da candidatura de Humberto Delgado à presidência da república, 1958. Foi nomeado Governador Civil de Bragança em 12-10-1984. Exerceu o cargo até 04-01-1988. Faleceu em 05-02-1999.</t>
  </si>
  <si>
    <t>N. Penalva do Castelo, distrito de Viseu, 20-01-1941. Frequentou os seminários de Fornos de Algodres e Viseu. Curso de professor do ensino primário pela Escola do Magistério Primário de Viseu, 1962. Professor em escolas primárias dos distritos de Viseu e Aveiro, 1962-1967. Em 1964 matriculou-se Filologia Românica na Universidade de Coimbra. Em 1967 emigrou para o Brasil, onde os seus pais já se encontravam. Ao abrigo do Acordo Cultural Luso-Brasileiro, transferiu-se para a Pontifícia Universidade Católica do Rio de Janeiro, onde completou, em 1969, a Licenciatura em Filologia Românica. Professor assistente de Português na mesma Universidade, onde frequentou o Mestrado em Literatura Brasileira, 1969-1970. Professor provisório de Português e Francês no Liceu Nacional de Bragança, 1970-1980. Professor de Literatura Infantil e Linguística na Escola do Magistério Primário de Bragança, 1976-1979. Licenciado em Direito pela Universidade de Coimbra, 1977. Advogado em Bragança. Professor de Português e Francês na Escola Secundária da Sé, atual Escola Secundária Abade de Baçal, em Bragança, 1980, profissionalizado em 1982, até à reforma em 2002. Fundador do PSD no distrito de Bragança, 1974. Vereador da Câmara Municipal de Bragança, 1982, com o pelouro da cultura. Membro do Conselho Nacional e do Conselho de Jurisdição do PSD, 1985-1989. Presidente da Assembleia Municipal. Foi nomeado Governador Civil de Bragança em 04-01-1988. Exerceu o cargo até 12-03-1990. Presidente da Confederação Nacional de Caçadores, membro do Conselho Nacional da Caça e representante português no Conselho Internacional da Caça. Fundador da Associação de Municípios do Nordeste Trasmontano e da Sociedade de Fomento Empresarial do Nordeste.</t>
  </si>
  <si>
    <t>Sé, Bragança, 17-07-1955. Licenciado em Engenharia de Produção Agrícola pela Universidade de Trás-os-Montes e Alto Douro, Vila Real. Professor do ensino secundário na Escola Secundária de Moncorvo, 1975, e na Escola Secundária de Camilo Castelo Branco, Vila Real, 1976-1980. Técnico na Direção Regional de Agricultura de Trás-os-Montes. Funcionário do Ministério da Agricultura na Zona Agrária da Terra Fria. A partir de 1982 desempenhou funções na Divisão de Associativismo Agrícola, tendo participado na elaboração de processos de viabilização de cooperativas. Vogal da Comissão Administrativa da Cooperativa Agrícola da Terra Fria, 1982, na qual foi responsável pela elaboração do projeto-piloto de implementação da Extensão Rural nesta zona agrária. Professor na Escola Superior Agrária de Bragança e no Instituto Superior de Línguas e Administração de Bragança. Foi nomeado Governador Civil de Bragança em 12-03-1990. Exerceu o cargo até 16-11-1995. Deputado à Assembleia da República, 1995, pelo PSD. Membro do conselho nacional do PSD. Adjunto da fundação Afonso Henriques desde Maio de 2000 e também presidente do concelho fiscal do mesmo organismo de Junho de 2002; administrador do mercado municipal de Bragança desde 21 de Maio de 2003.</t>
  </si>
  <si>
    <t>N. Rebordelo, Vinhais, distrito de Bragança, 1940. Serviço militar em Angola como alferes miliciano, 1961-1963. Licenciado em Direito pela Universidade de Coimbra. Delegado do Procurador da República junto da comarca de Benguela, Angola, 1969. Magistrado Judicial em Valpaços, 1976. Juiz Presidente do 2.º Juízo Criminal do Porto. Juiz da comarca de Bragança. Juiz Corregedor do círculo de Bragança. Juiz Desembargador do Tribunal da Relação do Porto, 1992. Aposentado em 1995. Mandatário para o distrito de Bragança da primeira candidatura de Jorge Sampaio à presidência da República. Foi nomeado Governador Civil de Bragança em 16-11-1995. Exerceu o cargo até 11-11-1999.</t>
  </si>
  <si>
    <t>Sevilha, Espanha</t>
  </si>
  <si>
    <t>N. Sevilha, Espanha, 05-12-1954. Filho de Júlio Augusto Meirinhos e Isabel Maria Santanas. Diretor do jornal regional Mirandum, 1974-1976. Licenciado em Direito pela Universidade de Coimbra, 1978. Advogado e magistrado judicial. Foi eleito Presidente da Câmara Municipal de Miranda do Douro, distrito de Bragança, em 16-12-1979 pelo PS. Exerceu o cargo até 15-12-1985, cumprindo dois mandatos. Delegado regional dos Municípios Transmontanos junto da EDP, 1983-1986. Vice-Presidente da Comissão regional de Turismo do Nordeste Transmontano, 1984-1986. Presidente do Agrupamento de Municípios da Terra Fria Transmontana, 1984-1994. Deputado à Assembleia da República, 1985, 1995, mas suspendeu o mandato. Secretário-Geral do Leal Senado de Macau, 1987-1990. Notário privativo do Leal Senado de Macau, 1987-1990. Juiz de Direito do Tribunal de Macau, 1987. Presidente do Tribunal Administrativo e Contas de Macau, 1987-1990. Sócio Fundador do Instituto Jurídico de Macau, 1988. Secretário-Geral do Clube Militar de Macau, 1988-1989. Em 17-12-1989 foi reeleito Presidente da mesma câmara pelo PS. Exerceu o cargo até 14-12-1997, cumprindo mais dois mandatos. Presidente da Federação distrital e membro da Comissão Nacional do PS. Membro do Conselho Consultivo da Comissão de Coordenação da Região Norte, 1990-1994. Membro da Unidade de Gestão do Protad, Programa Operacional de Trás-os-Montes e Alto Douro, 1990-1994. Membro da direção da Associação Nacional de Autarcas do PS, 1990-1994. Membro da Comissão Nacional do PS, 1990-1995. Presidente da Federação Distrital de Bragança do PS, 1993-1995. Presidente da Assembleia Geral do Instituto Superior de Tecnologia e Gestão de Bragança, 1993-1996. Presidente da Associação Europeia Antinuclear de Portugal e Espanha, 1993 a 1996. Auditor de Defesa Nacional, 1992. Presidente do Conselho da Região Norte, 1994-1996. Administrador da Associação de Municípios de Trás-os-Montes e Alto Douro, 1994-1995. Membro do Comité das Regiões em Bruxelas, 1994-1996. Vice-presidente da Associação Ibérica de Municípios Ribeirinhos do Douro, 1994-1996. Coordenador do Procôa, Programa de Desenvolvimento Integrado do Vale do Côa, 1996-1997. Vice-Presidente do Conselho Diretivo da Fundação Antero de Quental. Vice-Presidente do Conselho Fiscal da Assembleia Nacional de Municípios. Coordenador do programa de desenvolvimento Integrado do Vale do Côa, 1995. Em 12-11-1999 foi nomeado Governador Civil de Bragança. Exerceu o cargo até 13-12-2000. Membro do Comité Internacional das Línguas Minoritárias da Comissão Europeia, 2000. Tem vários prémios e condecorações. Comendador da Ordem Nacional do Infante D. Henrique, 1983, e membro da Academia de Língua Asturiana. Foi eleito Presidente da Câmara do Ano, Telex de Prata, pela comunicação social nacional, 1985.</t>
  </si>
  <si>
    <t>N. Santa Maria, Bragança, 1944. Filho de Manuel Álvaro Cepeda e Augusta da Ascensão Terroso. Licenciado em Economia pelo Instituto Superior de Economia da Universidade Técnica de Lisboa, 1977. Presidente da Comissão Instaladora da Escola Superior Agrária do Instituto Politécnico de Bragança, 1988-1994, e coordenador da Área Científica de Economia e Gestão da mesma Escola, até 1990. Doutorado em Economia pela Universidade de Trás-os-Montes e Alto Douro, 1989. Professor Universitário no Departamento de Economia e Gestão do Instituto Superior Politécnico de Bragança. Professor da Universidade Internacional, 1991-1992. Integrou a equipa responsável pelo estudo prévio do Parque Tecnológico de Bragança, a convite da Câmara Municipal, 1991-2003. Responsável português pela ação Turismo e Lazer em Zonas Desfavorecidas e de Montanha, no âmbito do Programme de Cooperation Franco-Portugais, 1991. Presidente do Conselho Científico da Escola Superior Agrária, 1992-1996. Coordenador do Departamento de Economia e Gestão da Escola Superior de Tecnologia e Gestão de Bragança, 1995-2002. Lecionou na Universidade Austral do Chile um curso de doutoramento em Economia, 1996-1999. Professor de Economia Regional com agregação pela Universidade de Trás-os-Montes e Alto Douro, 1998. Foi nomeado Governador Civil de Bragança em 14-12-2000. Exonerado em 29-04-2002. Orientou diversas teses de mestrado e doutoramento em universidades portuguesas e estrangeiras. Participou em congressos, seminários e cursos relacionados com economia regional, em universidades portuguesas e estrangeiras, apresentando comunicações publicadas nas respetivas atas. Obras publicadas: Economia agrária portuguesa no 1º quartel do séc. XX, Bragança, Escola Superior Agrária de Bragança, 1984; A agricultura nos distritos de Bragança e Vila Real: indicadores económico-agrícolas, Bragança, Instituto Politécnico de Bragança, Escola Superior Agrária, 1985; O pensamento económico de Lord Keynes: 50 anos da teoria geral, 1936-1986, Bragança, Instituto Politécnico, 1986; Emigração, regresso e desenvolvimento no Nordeste interior português, Vila Real, Universidade de Trás-Os-Montes e Alto Douro, 1988; Educação e desenvolvimento: o caso específico do Nordeste Interior Português, Vila Real, 1988; The Problems of Borderland Zones in the Iberian Peninsula: Focus on Castile and Leon and Northeast of Portugal, Cambridge, 1989; Emigrantes regressados e desenvolvimento no nordeste interior português, Bragança, Instituto Politécnico, 1991; O investimento directo estrangeiro e as assimetrias regionais em Portugal, Bragança, Instituto Politécnico de Bragança, 1991; Perspectivas Económicas da Região de Fronteira Nordeste Transmontano, Zamora, 1991; Níveis de desenvolvimento dos concelhos da Região Norte de Portugal, Bragança, Instituto Politécnico, 1993; “Zonas Deprimidas em Portugal”, Cadernos de Economia, Lisboa, 1993; La Migracion De Portugueses en España, Universidade de Léon, 1994; Emigração portuguesa: um fenómeno estrutural, Bragança, Instituto Politécnico, 1995; “O Factor Humano e o Progresso Tecnológico”, Cadernos de Economia, Lisboa, 1995; Entropia e Desigualdades Regionais em Portugal, 1995; Educação e Desenvolvimento no Limiar dos Anos 2000, 1995; Estudo sobre a Região Transfronteiriça de Trás-os-Montes, Zamora, 1996; “Una Visión Portuguesa de las Áreas Deprimidas”, La Articulación Territorial de la Raya Hispano-Portuguesa, Zamora, 1997; “Portugal: Os Desafios da Globalização”, Revista Mercúrio, Valladolid, 1998; As Relações Transfronteiriças e a Regionalização, Zamora, 1999; Índice de Preferência pelos Destinos Turísticos – Região Norte de Portugal, La Habana, 2001; “Trás-os-Montes e Alto Douro no Limiar do Século XXI”, O Desafio do Desenvolvimento, Porto, 2002; “A Emigração em Trás-os-Montes e Alto Douro”, A Construção de uma Identidade, 2002; “Os Concelhos de Trás-os-Montes e Alto Douro (Cluster Analysis)”, Revista de Cultura Brigantina, vol. XXII, n.º 1/2, 2002; Terra fria transmontana: desenvolver é preciso, Bragança, Câmara Municipal, 2005.</t>
  </si>
  <si>
    <t>Lic. em Direito, empresário agrícola</t>
  </si>
  <si>
    <t>N. Felgar, Torre de Moncorvo, distrito de Bragança, 13-09-1950. Licenciado em Direito pela Universidade de Lisboa. Conservador do registo predial em Macedo de Cavaleiros. Proprietário de uma quinta em Freixo de Espada à Cinta. Empresário agrícola em Moncorvo e Freixo de Espada à Cinta. Militante do CDS-PP, foi presidente da respetiva comissão concelhia, 2002. Foi nomeado Governador Civil de Bragança em 26-04-2002. Exerceu o cargo até 05-04-2005. Vice-Presidente da CAP, Confederação dos Agricultores de Portugal, e Presidente da Assembleia Geral. Representante em Bruxelas da Confederação dos Produtores de Azeite. Diretor da Federação Nacional das Florestas. Membro do Conselho Agrário do Douro. Presidente da Assembleia Municipal de Freixo de Espada à Cinta. Faleceu em 04-09-2007.</t>
  </si>
  <si>
    <t>Vítor Fernando da Silva Simões Alves</t>
  </si>
  <si>
    <t>N. Sé, Bragança, 28-10-1951. Filho de Virgílio dos Santos Gomes e Maria da Conceição Nogueiro. Empresário. Foi nomeado Governador Civil de Bragança em 31-03-2005 pelo PS. Exerceu o cargo até 14-07-2009. Voltou a ser nomeado para o mesmo cargo em 27-11-2009, que exerceu até à extinção do mesmo em 30-06-2011.</t>
  </si>
  <si>
    <t>N. Sazes de Lorvão, Penacova, distrito de Coimbra, 1956. Licenciado. Professor universitário. Foi nomeado Governador Civil de Bragança em 15-07-2009. Exerceu o cargo até 26-11-2009.</t>
  </si>
  <si>
    <t>N. Juncal, Castelo Branco, 28-08-1895. Filho de Manuel da Silva Salavisa e de Augusta dos Santos Silva Salavisa. Frequência da licenciatura em Engenharia no Instituto Superior Técnico. Curso de Infantaria da Escola do Exército. Licenciado em Direito pela Universidade de Lisboa. Casado com Encarnação da Silva Bastos Santos Salavisa, com cinco filhos. Combateu na 1ª Grande Guerra e posteriormente passou à reserva. Funcionário do Ministério da Justiça. Chefe de secção da Direção Geral de Justiça. Foi nomeado Governador Civil de Castelo Branco em 03-12-1930. Exerceu o cargo até 16-09-1933. Delegado do Governo na Junta Nacional de Frutas. Secretário do Ministro do Comércio. Foi nomeado Governador Civil de Portalegre em 26-10-1944 em comissão de serviço público (DGII nº 250, 27-10-1944). Exonerado a seu pedido em 11-01-1947 com merecidos louvores pelo muito zelo, dedicação e patriotismo demonstrados no exercício daquele cargo (DGII nº 11, 14-01-1947). Foi homenageado com nome de rua no Juncal e uma lápide na casa onde nasceu. Faleceu em Lisboa, 24-08-1960.</t>
  </si>
  <si>
    <t>Oficial do Exército</t>
  </si>
  <si>
    <t xml:space="preserve">N. Covilhã, distrito de Castelo Branco. Oficial do Exército. Foi nomeado Governador Civil de Castelo Branco em 16-09-1933. Exerceu o cargo até 17-11-1934. </t>
  </si>
  <si>
    <t>N. Coimbra, 03-06-1912. Filho de José Gabriel Pinto Coelho, Reitor da Faculdade de Direito da Universidade de Lisboa e Presidente da Câmara Corporativa, e de Mariana do Carmo Gonçalves Zarco da Câmara. Licenciado em Direito pela Universidade de Lisboa, 1934. Advogado, professor universitário e diplomata. Casado em Lisboa em 1935 com Maria da Madre de Deus Amado Braamcamp Freire, n. Soure, Pombalinho, 17-05-1915, m. Lisboa, 27-05-2008, filha do 4º Barão de Almeirim, com seis filhos, entre os quais o pintor Luís Pinto Coelho. Casado pela segunda vez em 1971 no Consulado-Geral de Portugal no Rio de Janeiro com Katharine Rodney Graf, n. Long Beach, Califórnia, Estados Unidos da América, 06-06-1931. Foi nomeado Governador Civil de Castelo Branco em 17-11-1934. Exerceu o cargo até 12-06-1936. Secretário-inspetor da Mocidade Portuguesa. Nessa qualidade foi como delegado nacional à Alemanha em 1936, conduzindo um grupo de 29 filiados da recém-criada organização a um encontro internacional de organizações de juventude, por ocasião dos Jogos Olímpicos de Berlim. Bolseiro do Instituto para a Alta Cultura em Roma, 1937-1939. Doutorado em Direito pela Universidade de Lisboa, 1939. Deputado à Assembleia Nacional, 1945. Comissário Nacional da Mocidade Portuguesa, 1946-1951. Professor catedrático Faculdade de Direito da Universidade de Lisboa. Deslocou-se a Angola e Moçambique em missão de estudo do Ministério do Ultramar, 1952. Embaixador de Portugal em Madrid, 1961-1968. Vogal da Junta Nacional da Marinha Mercante, da Comissão de Seguros de Guerra e da Junta Diretiva da Causa Monárquica. Presidente da Associação de Jurisconsultos Católicos Portugueses, da Direção Nacional da Liga Católica e do Conselho de Administração da Tobis Portuguesa. Presidiu a diversas delegações portuguesas a conferências internacionais. Publicou diversos trabalhos, traduziu para português obras de autores italianos, pertenceu à redação da revista Rumo e colaborou no Anuário de Estudos Legislativos de Roma. Em 1968 saiu de Espanha para ir morar no Brasil, onde trabalhou como jurisconsulto em São Paulo. Adido cultural da Embaixada de Portugal no Rio de Janeiro, 1970-1972. Embaixador de Portugal em Buenos Aires, Argentina, 1972-1975. Voltou para o Brasil, onde trabalhou como jurisconsulto no Rio de Janeiro, 1975-1977. Administrador de uma companhia seguradora em Madrid, 1977-1992. Comendador da Ordem de Cristo, Grã-Cruz das ordens do Infante D. Henrique e da Instrução Pública, e da ordem de Cisneros, Espanha. Sócio do Clube Tauromáquico Português. Faleceu em Lisboa, 04-07-1995.</t>
  </si>
  <si>
    <t>N. Vale de Prazeres, Fundão, distrito de Castelo Branco, 04-10-1894. Proprietário e administrador-delegado da Companhia da Zambézia. Presidente da Assembleia-Geral da Casa do Povo de Vale de Prazeres. Presidente da Junta Nacional do Azeite. Presidente da Câmara Municipal do Fundão antes de 1936. Vogal da comissão distrital da União Nacional. Foi nomeado Governador Civil de Castelo Branco em 20-06-1936. Exonerado em 09-10-1944 do cargo que exerceu com zelo e dedicação (DGII nº 237, 11-10-1944). Condecorado com a Ordem de Avis e medalhas da Legião Portuguesa. Procurador à Câmara Corporativa, 1957. Faleceu em 1978.</t>
  </si>
  <si>
    <t>N. Sé, Braga, 01-06-1914. Licenciado em Ciências Jurídicas pela Faculdade de Direito da Universidade de Coimbra. Advogado. Delegado do INTP, Instituto Nacional do Trabalho e Previdência, na Covilhã. Juiz do Tribunal do Trabalho em Vila Real. Subdiretor da polícia judiciária do Porto. Foi nomeado Governador Civil de Castelo Branco em 09-10-1944 em comissão de serviço público (DGII nº 237, 11-10-1944). Exonerado a seu pedido em 16-05-1946 do cargo que exerceu com zelo e dedicação (DGII nº 117, 22-05-1946). Em 19-11-1947 foi nomeado Governador Civil do Porto (DGII nº 272, 21-11-1947). Exonerado a seu pedido em 01-02-1950 com louvores (DGII nº 27, 02-02-1950). Deputado à Assembleia Nacional, 1949, 1953, 1957, 1961, 1965, 1969. Presidente do conselho de administração dos Portos de Douro e Leixões. Membro do conselho de administração do Banco Borges e Irmão. Vice-Presidente da comissão distrital da União Nacional no Porto. Teve várias condecorações. Faleceu em 25-02-1971.</t>
  </si>
  <si>
    <t>Licenciado em Medicina. Médico. Foi nomeado Presidente substituto da Câmara Municipal do Fundão, distrito de Castelo Branco, em 29-12-1937 (DGII nº 305, 31-12-1937). Em 06-03-1941 passou a Vice-Presidente da mesma câmara (DGII nº 65, 20-03-1941). Em 25-01-1946 foi nomeado Presidente da Comissão Municipal de Assistência (DGII nº 25, 30-01-1946). E em 16-05-1946 passou a Governador Civil de Castelo Branco em comissão extraordinária de serviço público (DGII nº 117, 22-05-1946). Exonerado a seu pedido em 23-06-1962 com louvores (DGII nº 150, 27-06-1962).</t>
  </si>
  <si>
    <t>Veterinário / Intendente de Pecuária de Castelo Branco</t>
  </si>
  <si>
    <t>Licenciado em Medicina Veterinária. Intendente de Pecuária de Castelo Branco. Foi nomeado Governador Civil de Castelo Branco em 13-06-1962 por conveniência urgente de serviço público (DGII nº 150, 27-06-1962). Exonerado a seu pedido em 18-01-1969 com louvores (DGII nº 19, 23-01-1969).</t>
  </si>
  <si>
    <t>Capitão das Forças Armadas. Foi nomeado Governador Civil de Castelo Branco em 19-03-1973 por conveniência urgente de serviço público (DGII nº 69, 22-03-1973). Exonerado das suas funções em 25-04-1974 pelo Decreto-Lei nº 170/74 do mesmo dia.</t>
  </si>
  <si>
    <t>Lic. em História, professor</t>
  </si>
  <si>
    <t xml:space="preserve">N. Sertã, distrito de Castelo Branco. Licenciado em História. Professor do ensino secundário. Foi nomeado Governador Civil de Castelo Branco em 27-08-1974 (DGII nº 202, 30-08-1974). Exonerado a seu pedido em 18-10-1975 (DGII nº 245, 22-10-1975). </t>
  </si>
  <si>
    <t>Vila Viçosa, distrito de Évora</t>
  </si>
  <si>
    <t>Lic. em Ciências Histórico-Geográficas, professor</t>
  </si>
  <si>
    <t>N. Vila Viçosa, distrito de Évora. Licenciado em Ciências Histórico-Geográficas, professor. Foi nomeado Governador Civil de Castelo Branco em 18-10-1975 por conveniência urgente de serviço público (DGII nº 245, 22-10-1975). Exerceu o cargo até 14-02-1980.</t>
  </si>
  <si>
    <t>Industrial</t>
  </si>
  <si>
    <t>Industrial. Foi nomeado Governador Civil de Castelo Branco em 14-02-1980 e tomou posse em 21-02-1980. Exerceu o cargo até 16-12-1991.</t>
  </si>
  <si>
    <t>N. Covilhã, distrito de Castelo Branco, 26-08-1940. Ensino secundário. Curso técnico superior têxtil. Cursos técnicos em França sobre têxtil e marketing. Diretor de produção e diretor comercial na área do têxtil. Administrador e consultor de empresas têxteis. Presidente da Comissão Regional de Turismo, 1980-1982. Presidente da Turistrela, 1980-1988. Presidente da comissão política concelhia do PSD da Covilhã. Foi nomeado Governador Civil de Castelo Branco em 16-12-1991. Exerceu o cargo até 17-11-1995.</t>
  </si>
  <si>
    <t>N. Santar, Nelas, distrito de Viseu, 1943. Licenciado em Direito. Advogado. Foi eleito Presidente da Câmara Municipal do Fundão, distrito de Castelo Branco, em 17-12-1989 pelo PS. Em 18-11-1995 foi nomeado Governador Civil de Castelo Branco, não completando o segundo mandato na câmara. Exerceu o cargo até 12-09-2001. Nesse ano foi eleito vereador da mesma câmara.</t>
  </si>
  <si>
    <t>Oleiros, Castelo Branco</t>
  </si>
  <si>
    <t>Lic. em Direito, advogada / jurista / professora</t>
  </si>
  <si>
    <t>N. Oleiros, distrito de Castelo Branco, 23-04-1954. Licenciada em Direito. Advogada. Jurista na Sub-Região de Saúde de Castelo Branco. Professora. Foi nomeada Governadora Civil de Castelo Branco em 18-09-2001. Exerceu o cargo até 29-04-2002. Em 31-03-2005 voltou a seu nomeada para o mesmo cargo, que exerceu até 21-06-2011. Casada com Fernando Serrasqueiro, economista, deputado e Secretário de Estado do Comércio do Governo de José Sócrates até 2011.</t>
  </si>
  <si>
    <t>professor</t>
  </si>
  <si>
    <t>Deputado AR antes, 1983, 1985, 1987, 1991</t>
  </si>
  <si>
    <t xml:space="preserve">N. 01/11/1939. Professor. Deputado à Assembleia da República, 1983, 1985, 1987, 1991 pelo PSD. Presidente da UGT. Foi nomeado Governador Civil de Castelo Branco em 30-04-2002. Exerceu o cargo até 16-06-2003. </t>
  </si>
  <si>
    <t>Lic. Filologia Romana, professora do ensino secundário</t>
  </si>
  <si>
    <t>N. Lisboa. Licenciada em Filologia Romana. Professora do ensino secundário. Foi nomeada Governadora Civil de Castelo Branco em 17-06-2003. Exerceu o cargo até 04-04-2005.</t>
  </si>
  <si>
    <t>N. Montalvão, Nisa, distrito de Portalegre, 01-08-1898. Licenciado em Medicina. Médico-cirurgião na Universidade de Coimbra. Médico escolar no Liceu D. João III e radiologista do Hospital Sanatório de Celas. Presidente da Sociedade Portuguesa de Radiologia Médica. Vice-Presidente da comissão distrital da União Nacional. Foi nomeado Governador Civil de Coimbra em 15-07-1932. Exerceu o cargo até 20-07-1933. Deputado à Assembleia Nacional, 1935, 1938, 1945, 1949, 1953. Procurador à Câmara Corporativa, 1965. Em 07-06-1957 foi nomeado Presidente da Câmara Municipal de Coimbra (DGII nº 135, 08-06-1957). Reconduzido por portaria de 27-05-1965 (DGII nº 131, 03-06-1965). Deixou de exercer o cargo em 17-01-1966 por aposentação, com louvores (DGII nº 19, 24-01-1966). Obras publicadas: Nota sobre os quistos serosos do ovário, Coimbra, Imprensa da Universidade, 1924; The climate of Figueira da Foz (Portugal), Figueira da Foz, Comissão Municipal de Turismo, 1930; Novas técnicas radiológicas: radiotomia directa, Lisboa, Sociedade Portuguesa de Radiologia Médica, 1939; Um caso de divertículo de propulsão do estômago, Lisboa, Império, 1944; Coimbra e a natação, Coimbra, Coimbra Editora, 1945; Radioterapia funcional, Lisboa, 1957; Anátomo-radiologia da silicose pulmonar, Lisboa, 1960; IX Centenário da Reconquista Cristã de Coimbra: discurso, Coimbra, Biblioteca Municipal, 1964; A fisionomia dos príncipes de Avis: bases anátomo-radiológicas, Coimbra, Coimbra Editora, 1970; El-rei Dom Sebastião, Coimbra, 1972. Faleceu em 1981.</t>
  </si>
  <si>
    <t>Licenciado. Juiz de Direito. Foi nomeado Governador Civil de Coimbra em 19-08-1933. Exerceu o cargo até 08-01-1935. Em 01-02-1941 foi nomeado Governador do Distrito Autónomo do Funchal (DGII nº 30, 06-02-1941). Exonerado por conveniência do serviço em 12-03-1945 (DGII nº 61, 15-03-1945).</t>
  </si>
  <si>
    <t>N. Porto. Engenheiro Agrónomo. Foi nomeado Governador Civil de Coimbra em 14-02-1935. Exerceu o cargo até 30-12-1937.</t>
  </si>
  <si>
    <t>Major de Infantaria das Forças Armadas. Foi nomeado Governador Civil de Portalegre em 17-11-1934. Exerceu o cargo até 14-01-1938, data em que foi nomeado Governador Civil de Coimbra. Exonerado a seu pedido em 30-09-1942 do cargo que exerceu com muito zelo, competência e dedicação (DGII nº 232, 03-10-1942).</t>
  </si>
  <si>
    <t>Espinho, distrito de Aveiro</t>
  </si>
  <si>
    <t>Licenciado em Medicina. Médico. Foi nomeado Presidente da Câmara Municipal de Espinho, distrito de Aveiro, em 29-12-1937 (DGII nº 304, 30-12-1937). Em 30-09-1942 passou a Governador Civil de Coimbra (DGII nº 232, 03-10-1942). Exonerado a seu pedido em 06-01-1947 com merecidos louvores pelo muito zelo, dedicação e patriotismo demonstrados no exercício daquele cargo (DGII nº 11, 14-01-1947). Obras publicadas: Inquérito epidemiológico sobre a brucelose humana em Portugal, com Luís A. C. R. Cayolla de Motta, Lisboa, Direção Geral de Saúde, 1950; Intoxicação alimentar coletiva (possivelmente por toxina estafilocócica), com Bernardino de Pinho, Fernando de Melo Caeiro, 1953; A lepra na infância, Coimbra, 1963; Reabilitação dos doentes de Hansen, Coimbra, 1964.</t>
  </si>
  <si>
    <t>N. Lousã, distrito de Coimbra, 31-12-1899. Licenciado em Direito. Magistrado Público. Agente do Ministério Público junto da 1ª secção do contencioso do Supremo Tribunal Administrativo. Irmão de Júlio Mascarenhas Viana de Lemos, nomeado Juiz Conselheiro do Supremo Tribunal de Justiça em 1951. Presidente da Comissão Administrativa da Lousã, foi exonerado a seu pedido em 06-02-1935 (DGII nº 34, 11-02-1935) por ter sido nomeado Governador Civil de Santarém em 02-02-1935. Exerceu o cargo até 30-09-1944. Foi nomeado Governador Civil de Coimbra em12-06-1947 por conveniência urgente de serviço público (DGII nº 136, 14-06-1947). Exonerado a seu pedido em 18-03-1954 com louvores (DGII nº 72, 26-03-1954). Obras publicadas: Uma sentença de D. Afonso V, Coimbra, Coimbra Editora, 1959; Breve resumo da história do Clube Lousanense, Lousã, 1960; Organização do sistema de actividades administrativas e policiais, Coimbra, Coimbra Editora, 1965; A eleição dos oficiais da Câmara da Louzã em 1541: comunicação apresentada no Congresso de Sevilha de 1960, Lousã, Biblioteca Municipal, 1965; A Santa Casa da Misericórdia da Vila da Lousã: 1566-1966, 1966; Firmeza de leme na governação: 1941, 1971.</t>
  </si>
  <si>
    <t>N. Porto. Coronel de Artilharia das Forças Armadas na reserva. Foi nomeado Governador Civil de Coimbra em 18-03-1954 por conveniência urgente de serviço (DGII nº 72, 26-03-1954). Exonerado a seu pedido em 24-09-1959 com louvores (DGII nº 226, 26-09-1959).</t>
  </si>
  <si>
    <t>Licenciado em Engenharia. Foi nomeado Governador Civil de Coimbra em 24-09-1959 por conveniência urgente de serviço (DGII nº 226, 26-09-1959). Exonerado a seu pedido em 01-08-1970 com louvores (DGII nº 181, 06-08-1970).</t>
  </si>
  <si>
    <t>N. Coimbra, 27-04-1923. Licenciado em Engenharia Eletrotécnica. Engenheiro dos Serviços Municipalizados de Viseu e Engenheiro chefe dos Serviços de Eletricidade. Dirigente da União Católica dos Industriais e Dirigentes de Trabalho. Provedor da Santa Casa da Misericórdia de Viseu. Diretor do Centro de Democracia Cristã, da Ordem dos Engenheiros, da Cruz Vermelha Portuguesa e do Grémio da Lavoura de Viseu. Graduado da Mocidade Portuguesa e membro da Comissão Concelhia da União Nacional. Procurador à Câmara Corporativa, 1965. Foi nomeado Presidente da Câmara Municipal de Viseu em 08-02-1965 (DGII nº 35, 11-02-1965). Reconduzido por portaria de 17-02-1969 (DGII nº 46, 24-02-1969). Exonerado em 10-08-1970 (DGII nº 193, 21-08-1970) por ter sido nomeado Governador Civil de Coimbra em 01-08-1970 por conveniência urgente de serviço público (DGII nº 181, 06-08-1970). Exonerado das suas funções em 25-04-1974 pelo Decreto-Lei nº 170/74 do mesmo dia.</t>
  </si>
  <si>
    <t>Eng. Geógrafo, Doutor em Matemática, professor universitário</t>
  </si>
  <si>
    <t>N. Lisboa, 06-03-1917. Licenciado em Ciências Matemáticas, 1939, e em Engenharia Geográfica pela Universidade de Lisboa, 1940. Docente da Faculdade de Ciências da Universidade de Coimbra: assistente do 1.º grupo (Análise e Geometria) da 1ª secção, 1941. Aprovado por unanimidade no concurso para Professor de cadeiras e cursos anexos de Desenho na Faculdade de Ciências, 1949. Doutoramento em Matemática com 19 valores, pela Universidade de Coimbra, com a dissertação Sobre a Teoria da Aproximação Funcional, 1959. Em 1959-1960 estudou Métodos Estocásticos na Universidade de Göttingen (Alemanha Federal) com uma bolsa do Instituto de Alta Cultura, seguindo os seminários do Professor Konrad Jacobs. No regresso à Universidade de Coimbra dirigiu a cadeira de Álgebra. Foi um dos impulsionadores da mais tarde chamada Escola Portuguesa de Álgebra Linear, que alcançou grande prestígio internacional. Aprovado no concurso para Professor Extraordinário da Faculdade de Ciências da Universidade de Coimbra, 1963, com a dissertação Matrizes de elementos não negativos; Matrizes estocásticas. Professor Agregado no mesmo ano. Aprovado no concurso para Professor Catedrático da Faculdade de Ciências da Universidade de Coimbra, 1966. Secretário da Faculdade de Ciências da sua Universidade, 1966-1968 e 1970-72. Nomeado Professor Catedrático em comissão de serviço na Universidade de Lourenço Marques (Estudos Gerais Universitários de Moçambique), 1968-1970. Foi nomeado Governador Civil de Coimbra em 12-09-1974. Exerceu o cargo até 22-09-1976 (DGII nº 233, 04-10-1976). Presidente do Conselho Diretivo da Faculdade de Ciências e Tecnologia da Universidade de Coimbra, 1976-1978, e seu Vice-Reitor, 1978-1982. Diretor da Biblioteca Geral da Universidade, 1978. Colaborou na criação da Escola Superior de Formação de Cabo Verde, onde proferiu vários ciclos de conferências sobre Matemática e História, 1979. Lecionou o seminário sobre História da Cultura Portuguesa, O Renascimento, na Faculdade de Letras da Universidade de Lisboa, 1980-1983. Diretor de Estudos Convidado na École des Hautes Études en Sciences Sociales em Parisda Sorbonne, 1986. Membro da Academia das Ciências de Lisboa, eleito em 1971. Múltiplas obras publicadas. Faleceu em 22-01-1992.</t>
  </si>
  <si>
    <t>N. Cerdeira, Arganil, distrito de Coimbra, 30-07-1900. Licenciado em Medicina pela Universidade de Coimbra, 1927. Médico no Hospital Condessa das Canas em Arganil. Em 1949 era médico municipal em Arganil e pediu a aposentação (DGII nº 130, 07-06-1949). Membro da Maçonaria. Republicano Socialista. Opositor ao Estado Novo. Participou nas campanhas de Norton de Matos e Humberto Delgado. Escondeu em sua casa clandestinos perseguidos pela Polícia Política. Atendeu na Serra de Arganil graciosamente quem procurava os seus cuidados médicos. Membro fundador do Partido Socialista. Em 1974 apresentou a classificação profissional de subdelegado de saúde aposentado. Foi nomeado Presidente da Comissão Administrativa de Arganil em 13-05-1974 (DGII nº 119, 22-05-1974). Exerceu o cargo até 23-09-1976 (DGII nº 233, 04-10-1976), data em que foi nomeado Governador Civil de Coimbra. Exerceu o cargo até 14-02-1980. Faleceu em 26-11-2004 com 104 anos.</t>
  </si>
  <si>
    <t xml:space="preserve">N. Almedina, Coimbra, 30-09-1946. Licenciado em Direito pela Universidade de Coimbra. Advogado. Assistente da Faculdade de Direito e assessor informático principal do centro de informática da Faculdade de Ciências e Tecnologia da Universidade de Coimbra. Foi nomeado Governador Civil de Coimbra em 14-02-1980. Exerceu o cargo até 30-09-1981. Deputado à Assembleia da República, 1987, 1991, 1995, 1999. Vice-presidente do Grupo Parlamentar do PSD, 1988, 1995 e 1999. Presidente da Comissão dos Negócios Estrangeiros, 1989. Vice-presidente da Comissão Parlamentar da Assembleia Parlamentar da Nato. Secretário de Estado da Administração Interna, 1981, Adjunto do Ministro dos Assuntos Parlamentares, 1990, e Adjunto do Ministro da Administração Interna, 1991. Presidente do Conselho de Jurisdição Nacional do PSD, vice-presidente da Comissão Política Nacional, porta-voz para a área da Defesa Nacional e diretor do jornal oficial Povo Livre. Escreveu para os jornais Tempo, Diário de Coimbra e Jornal de Notícias. Foi eleito vereador entre 1979 e 1982 e Presidente da Câmara Municipal de Coimbra em 16-12-2001 pelo PSD, apresentando a categoria profissional de funcionário público aposentado, e reeleito em 2005 pela coligação Por Coimbra (PSD/CDS-PP/PPM). Exerceu o cargo até 21-12-2010, não completando o terceiro mandato, e foi substituído por João Paulo Lima Barbosa de Melo. </t>
  </si>
  <si>
    <t>Aguiar da Beira, distrito da Guarda</t>
  </si>
  <si>
    <t>N. Aguiar da Beira, distrito da Guarda, 18-12-1951. Licenciado em Direito pela Faculdade de Direito da Universidade de Coimbra. Advogado, 1978, e gestor de empresas. Militante do PSD. Foi nomeado Governador Civil de Coimbra em 13-11-1981. Exerceu o cargo até 11-07-1983. Secretário-geral da Comissão Política Nacional do PSD, 1985-1987. Deputado à Assembleia da República, 1985, 1998, 2002, 2005, pelo PSD. Ministro dos Assuntos Parlamentares, 1987-1991. Secretário-Geral do PSD. Ministro da Administração Interna, 1991-1995. Vice-Presidente do PSD. Obra publicada: A política de segurança interna, Lisboa, Ministério da Administração Interna, 1995. Administrador da Sociedade Lusa de Negócios, de José Oliveira e Costa, proprietária do Banco Português de Negócios. Quadro do Banco Português de Negócios, 2001-2005. Membro do Conselho de Estado, 2006-2009. Agraciado com a Grã-Cruz da Bundesverdienstkreuz Ordem do Mérito da Alemanha Ocidental, 1989, com a Grã-Cruz da Ordem de Orange-Nassau da Holanda, 1992, e com a Grã-Cruz da Ordem de Ouissam Alaoui de Marrocos, 1995.</t>
  </si>
  <si>
    <t>Lic. em Engenharia Química, empresário</t>
  </si>
  <si>
    <t>Licenciado em Engenharia Química. Empresário. Foi nomeado Governador Civil de Coimbra em 11-07-1983. Faleceu no cargo um mês depois de ser nomeado.</t>
  </si>
  <si>
    <t>Abrantes, distrito de Santarém</t>
  </si>
  <si>
    <t>médico, professor universitário</t>
  </si>
  <si>
    <t xml:space="preserve">N. Abrantes, distrito de Santarém, 1936. Licenciado em Medicina. Médico. Professor universitário. Deputado à Assembleia da República 1983, 1985, pelo PS. Foi nomeado Governador Civil de Coimbra em 23-09-1983. Exerceu o cargo até 06-01-1986. </t>
  </si>
  <si>
    <t>Póvoa de Lanhoso, distrito de Braga</t>
  </si>
  <si>
    <t>Deputado AR antes e depois, 1980,1983, 1985, 1991</t>
  </si>
  <si>
    <t>N. Póvoa de Lanhoso, distrito de Braga, 12-12-1939. Licenciado em Direito. Advogado. Deputado à Assembleia da República, 1980, 1983, 1985, 1991 pelo PSD. Foi nomeado Governador Civil de Coimbra em 06-01-1986. Exerceu o cargo até 04-01-1988.</t>
  </si>
  <si>
    <t>Engenheiro eletrotécnico. Foi nomeado Governador Civil de Coimbra em 04-01-1988. Exerceu o cargo até 05-02-1990.</t>
  </si>
  <si>
    <t>médico, administrador hospitalar</t>
  </si>
  <si>
    <t>N. Miranda do Corvo, distrito de Coimbra, 13-12-1952. Licenciado em Medicina, com pós-graduação em Medicina do Trabalho. Foi eleito Presidente da Câmara Municipal de Miranda do Corvo em 16-12-1979 pelo PSD (AD). Exerceu o cargo até 17-12-1989, cumprindo três mandatos. Deputado à Assembleia da República, 1979, 1980, 1995. Presidente da Administração Regional de Saúde de Coimbra, 1983. Foi nomeado Governador Civil de Coimbra em 05-02-1990. Exerceu o cargo até 16-12-1991. Presidente da Associação de Desenvolvimento e Formação Profissional de Miranda do Corvo, 2011. Irmão da Presidente da mesma câmara Maria de Fátima Simões Ramos do Vale Ferreira. Obra publicada: Não Basta Mudar as Moscas. Propostas para restaurar a República, Lisboa, Chiado Editora, 2011.</t>
  </si>
  <si>
    <t>Eng. de Minas / Assistente universitário / funcionário público</t>
  </si>
  <si>
    <t>N. Vila Nova de Poiares, distrito de Coimbra, 13-08-1955. Licenciado em Engenharia de Minas pela Faculdade de Ciências e Tecnologia da Universidade de Coimbra. Assistente universitário. Funcionário e Presidente do Conselho Diretivo do Centro Regional de Segurança Social de Coimbra. Foi nomeado Governador Civil de Coimbra em 16-12-1991 pelo PSD. Exerceu o cargo até 18-11-1995.</t>
  </si>
  <si>
    <t>N. 27-05-1952. Licenciado em Economia pelo Instituto Superior de Contabilidade e Administração de Coimbra. Economista. Técnico Superior Assessor Principal. Gestor público e gestor do setor privado. Membro da Comissão Política Nacional do PS. Diretor Delegado de serviços Municipalizados. Diretor de Departamento Económico e Financeiro. Presidente da Federação Distrital de Coimbra do PS. Vereador da Câmara Municipal de Coimbra. Foi nomeado Governador Civil de Coimbra em 18-11-1995. Exerceu o cargo até 29-08-1999. Deputado à Assembleia da República pelo PS, 1999, 2002, 2005, 2009.</t>
  </si>
  <si>
    <t xml:space="preserve">N. Covilhã, distrito de Castelo Branco, 05-03-1946. Magistério primário. Pós-Graduação em Administração e Políticas Públicas. Professor do ensino básico (1º ciclo). Foi eleito Presidente da Câmara Municipal da Lousã, distrito de Coimbra, em 12-12-1982 pelo PS. Exerceu o cargo até 29-08-1999, não completando o quinto mandato, e foi substituído por Fernando dos Santos Carvalho. Nessa data foi nomeado Governador Civil de Coimbra. Exerceu o cargo até 30-04-2002. Deputado à Assembleia da República, 2005. Presidente da Associação de Futebol de Coimbra. Presidente do Conselho Fiscal da Federação Portuguesa de Remo. </t>
  </si>
  <si>
    <t>N. Santa Eufémia, Penela, distrito de Coimbra, 19-09-1949. Licenciado em Direito. Professor do ensino preparatório. Advogado. Foi eleito Presidente da Câmara Municipal de Penela em 16-12-1979 pelo PSD (AD). Exerceu o cargo até 30-04-2002, não completando o sétimo mandato, e foi substituído por José Carlos Fernandes dos Reis. Nessa data foi nomeado Governador Civil de Coimbra. Exerceu o cargo até 05-04-2005. Deputado à Assembleia da República, 2005.</t>
  </si>
  <si>
    <t xml:space="preserve">Licenciado. Professor do ensino técnico e secundário. Mestrado em Sociologia. Professor universitário. Quadro superior da função pública. Administrador de empresas. Foi nomeado Governador Civil de Coimbra em 31-03-2005 pelo PS. Exerceu o cargo até 21-06-2011. </t>
  </si>
  <si>
    <t>N. Lourenço Marques, Moçambique. Capitão de Cavalaria das Forças Armadas. Foi nomeado Governador Civil de Évora em 04-12-1934. Exonerado a seu pedido em 04-01-1936 com louvores (DGII nº 11, 14-01-1936).</t>
  </si>
  <si>
    <t xml:space="preserve">Foi nomeado Governador Civil de Évora em 05-01-1938. Exerceu o cargo até 10-03-1939. </t>
  </si>
  <si>
    <t>Hipólito Montenegro Fernandes Álvares</t>
  </si>
  <si>
    <t>N. Vila Viçosa, distrito de Évora. Licenciado em Medicina. Médico. Foi nomeado Governador Civil de Évora em 10-03-1939. Exonerado em 26-10-1944 do cargo que exerceu com zelo e dedicação (DGII nº 250, 27-10-1944).</t>
  </si>
  <si>
    <t>Major de Cavalaria 8 das Forças Armadas. Foi nomeado Governador Civil de Évora em 26-10-1944 em comissão de serviço público (DGII nº 250, 27-10-1944). Exonerado a seu pedido em 31-05-1946 do cargo que exerceu com zelo e dedicação (DGII nº 129, 05-06-1946).</t>
  </si>
  <si>
    <t>proprietário, agricultor</t>
  </si>
  <si>
    <t>Arraiolos</t>
  </si>
  <si>
    <t>N. Arraiolos, distrito de Évora, 20-11-1901. Filho de José Amaral Mira, n. Arraiolos, 17-07-1864, e de Joaquina Rosa Félix, n. Mértola, 13-02-1863. Casado com Ana Eduarda Amaral Mira Queiroga, n. Arraiolos, 11-01-1902, com três filhos: Maria das Dores Queiroga Mira, n. 16-11-1928, casada com José Eduardo Vilas-Boas Potes; José Eduardo Queiroga Mira, n. 18-04-1932, casado com Maria Luísa Franco Mira; Maria José Queiroga Mira, n. 1930, casada com Manuel Samina Vidigal Rodrigues. Casado pela segunda vez com Maria de La Salette Rosado Pereira, n. 1922. Proprietário rural. Agricultor. Foi nomeado administrador do concelho em 05-01-1935 e Presidente da Câmara Municipal de Arraiolos em 14-12-1937 (DGII nº 292, 15-12-1937). Em 24-08-1939 foi substituído temporariamente por Filipe Joel França Félix por ter um impedimento legal (DGII nº 199, 26-08-1939). Em 09-05-1944 a Câmara Municipal de Arraiolos foi intimada a fazer uma obra para a Direção Hidráulica do Tejo. Não cumpriu o prazo e o presidente foi levado a tribunal por isso, mas em 01-08-1945 foi denegada autorização para ele ser demandado criminalmente (DGII nº 181, 04-08-1945). Reconduzido por portaria de 19-12-1945 (DGII nº 300, 26-12-1945). Em 31-05-1946 passou a Governador Civil de Évora (DGII nº 129, 05-06-1946). Exonerado a seu pedido em 17-08-1968 com louvores (DGII nº 197, 21-08-1968). Comendador de Número da Ordem do Mérito Civil de Espanha, 1963, e Comendador da Ordem Militar de Cristo, 1966. Faleceu em Arraiolos, 24-11-1981.</t>
  </si>
  <si>
    <t>Lic. em Direito, advogado e magistrado judicial</t>
  </si>
  <si>
    <t>Ponte de Sor</t>
  </si>
  <si>
    <t>N. Ponte de Sor, distrito de Portalegre, 1931. Licenciado em Medicina. Tenente Militar Médico. Serviu na Guerra do Ultramar em Angola. Foi nomeado Governador Civil de Évora em 16-08-1974 por conveniência urgente de serviço público (DGII nº 194, 20-08-1974). Exonerado em 25-03-1975. Em 27-04-1998 foi nomeado Diretor do Hospital Garcia da Orta em Almada até 2001. Depois foi Diretor do Hospital de Évora e em 2010 recebeu a Medalha de Serviços Distintos "Grau Ouro" pela sua ação meritória ao serviço da saúde no Alentejo. Tem biografia publicada na obra da sua mulher, Maria Reis, Dr. João Alves Pimenta - Um Modo de Estar na Vida, 2009. Foi publicada postumamente a sua obra História do Esquadrão de Cavalaria 149, Lisboa, Editorial Minerva, 2011.</t>
  </si>
  <si>
    <t>Capitão de Artilharia das Forças Armadas. Foi nomeado Governador Civil de Évora em 14-05-1975 (DGII nº 117, 21-05-1975) e de novo em 23-09-1976 (DGII nº 233, 04-10-1976). Exerceu o cargo até 20-12-1976.</t>
  </si>
  <si>
    <t>N. Felgueira Velha, Seixo da Beira, Oliveira do Hospital, distrito de Coimbra, 1936. Engenheiro técnico agrário. Deputado à Assembleia Constituinte, 1975, e à Assembleia da República, 1976, 1979, 1980, pelo PS. Foi nomeado Governador Civil de Évora em 20-12-1976. Exerceu o cargo até 23-05-1978.</t>
  </si>
  <si>
    <t>Foi nomeado Governador Civil de Évora em 23-05-1978. Exerceu o cargo até 14-02-1980.</t>
  </si>
  <si>
    <t>N. 20-03-1930. Filha de António Mira Calhau e de Maria Sacramento Santos. Ensino secundário no Colégio das Doroteias de Évora. Curso do magistério primário. Professora do ensino primário. Presidente diocesana da Juventude Escolar Católica e da Juventude Internacional Católica. Católica progressista. Casada com José Gregório Perdigão, com seis filhas e um filho. Fundadora da Associação de Pais e Amigos dos alunos do Liceu de Évora, 1973. Uma das fundadoras do PPD em Évora, 1974. Foi nomeada Governadora Civil de Évora em 14-02-1980, sendo a primeira mulher a ocupar este cargo em Portugal, que exerceu até 25-02-1983. Nesse ano foi eleita deputada à Assembleia da República pelo PSD. Membro do Conselho Geral da Fundação Luís de Molina. Fundadora do Clube Unesco em Évora. Secretária da direção do Instituto de Cultura Vasco Vilalva. Faleceu em Évora, 11-11-2008. Homenageada com a Medalha de Mérito Municipal, Classe Ouro, 2009.</t>
  </si>
  <si>
    <t>N. Évora, 04-06-1950. Licenciado em Engenharia Eletrotécnica e em Direito. Advogado. Gestor hospitalar, presidente do conselho do Hospital Distrital de Évora. Administrou obras de edifícios da área social. Percurso político no PSD, membro da comissão distrital de Évora, 1974, candidato a deputado, 1976, vereador da Câmara Municipal de Évora, 1978-1982. Foi nomeado Governador Civil de Évora em 25-02-1983. Exerceu o cargo até 16-11-1995. Presidente da comissão política distrital de Évora desde 1990.</t>
  </si>
  <si>
    <t xml:space="preserve">N. 30-10-1950. Licenciado em Sociologia. Funcionário da segurança social. Presidente da Federação Distrital de Évora do PS. Presidente da Comissão de Participação e Consulta da Segurança Social de Évora, 1977-1980. Diretor Distrital da Segurança Social de Évora, 1977-1980. Membro do Grupo de Gestão da Casa Pia de Évora, 1980-1983. Presidente do Centro Regional de Segurança Social de Évora, 1984-1993. Vogal do Centro Regional de Segurança Social do Alentejo, 1993-1995. Vereador na Câmara Municipal de Évora. Membro da Assembleia Municipal de Évora. Diretor das Campanhas Presidenciais do Distrito de Évora de Mário Soares e Jorge Sampaio. Foi nomeado Governador Civil de Évora em 16-11-1995. Exerceu o cargo até 30-04-2002. Em 31-03-2005 voltou a ser nomeado para o mesmo cargo, ao qual renunciou em 24-10-2005, quando foi eleito Deputado à Assembleia da República pelo PS. Membro do Conselho de Administração da HabÉvora, Gestão Habitacional, EM, 2004. Fundador da Cooperativa de Habitação HabitÉvora. Dirigente Desportivo do Grupo Desportivo Unidos da Giesteira. </t>
  </si>
  <si>
    <t>Montemor-o-Novo</t>
  </si>
  <si>
    <t>Lic. em Engenharia Eletrotécnica, empresário agrícola</t>
  </si>
  <si>
    <t xml:space="preserve">N. Montemor-o-Novo, distrito de Évora, 11-02-1949. Licenciatura em Engenharia Eletrotécnica. Empresário agrícola. Deputado à Assembleia da República, 1985, 1987, 1991, 2002, 2009, pelo PSD. Foi nomeado Governador Civil de Évora em 30-04-2002. Exerceu o cargo até 04-04-2005. </t>
  </si>
  <si>
    <t>Angola</t>
  </si>
  <si>
    <t>Professora do ensino técnico e profissional, empresária</t>
  </si>
  <si>
    <t xml:space="preserve">N. Angola, 1951. Licenciada. Professora do ensino técnico e profissional. Empresária. Presidente da Associação Nacional das Escolas Profissionais. Fundadora da EPRAL, Escola Profissional da Região Alentejo, em 1990, que mais tarde se tornaria na Fundação Alentejo, da qual foi Presidente. Eleita vereadora das Câmaras Municipais de Évora, 1979 e 2001, e Reguengos de Monsaraz, 1986, pelo PS. Foi nomeada Governadora Civil de Évora em 26-10-2005 e exerceu o cargo até à extinção do mesmo em 30-06-2011. </t>
  </si>
  <si>
    <t>N. 1915. Licenciado em Direito. Advogado e magistrado judicial. Foi nomeado Governador Civil de Évora em 06-09-1968 por conveniência urgente de serviço público (DGII nº 216, 12-09-1968). Exonerado a seu pedido em 25-11-1972 com louvores (DGII nº 279, 30-11-1972).</t>
  </si>
  <si>
    <t>São Brás de Alportel, distrito de Faro</t>
  </si>
  <si>
    <t>N. São Brás de Alportel, distrito de Faro. Capitão de Aeronáutica das Forças Armadas. Foi nomeado Governador Civil de Faro em 22-08-1933. Exonerado a seu pedido em 04-01-1936 (DGII nº 11, 14-01-1936).</t>
  </si>
  <si>
    <t>N. Porto. Capitão das Forças Armadas. Foi nomeado Governador Civil de Faro em 04-01-1936 em comissão (DGII nº 11, 14-01-1936). Exerceu o cargo até 03-09-1936. Em 16-10-1936 foi nomeado Governador Civil de Viana do Castelo. Exonerado em 26-10-1944 do cargo que exerceu com zelo e dedicação (DGII nº 250, 27-10-1944).</t>
  </si>
  <si>
    <t>Mértola, distrito de Beja</t>
  </si>
  <si>
    <t>N. Mértola, distrito de Beja, 1870. Empresário. Foi nomeado Governador Civil de Faro em 11-12-1936. Exerceu o cargo até 22-08-1938. Em 01-08-1942 foi nomeado Presidente da Câmara Municipal de Vila Real de Santo António, distrito de Faro (DGII nº 193, 19-08-1942). Exonerado a seu pedido em 06-09-1945 (DGII nº 214, 12-09-1945).</t>
  </si>
  <si>
    <t>N. Brava, Mindelo, Cabo Verde, 1893. Major das Forças Armadas. Foi nomeado Governador Civil de Viseu em 05-05-1926. Exerceu o cargo até 10-10-1927. Presidente da Comissão Administrativa de Viseu, foi nomeado Presidente do Conselho Municipal, mediante o disposto no Decreto-Lei nº 27.424, de 31-12-1936, no dia 27-02-1937 (DGII nº 50, 02-03-1937). Exerceu o cargo até 14-12-1937. Foi nomeado Governador Civil de Faro em 22-08-1938. Exonerado em 26-10-1944 do cargo que exerceu com zelo e dedicação (DGII nº 250, 27-10-1944). Faleceu em Viseu, 1964.</t>
  </si>
  <si>
    <t>Odemira</t>
  </si>
  <si>
    <t>N. Odemira. Licenciado em Direito. Promotor de justiça do Tribunal Coletivo dos Géneros Alimentícios. Foi nomeado Governador Civil de Faro em 15-07-1933. Exerceu o caro até 22-08-1933. Em 26-10-1944 foi nomeado para o mesmo cargo em comissão de serviço público (DGII nº 250, 27-10-1944). Exonerado a seu pedido em 17-01-1948 com louvores (DGII nº 18, 22-01-1948).</t>
  </si>
  <si>
    <t>Lic. em Direito. Major de Aeronáutica, na situação de reserva</t>
  </si>
  <si>
    <t>N. Lagos, distrito de Faro. Major de Aeronáutica, oficial das Forças Armadas na reserva. Licenciado em Direito. Foi nomeado Governador Civil de Faro em 17-01-1948 (DGII nº 18, 22-01-1948). Exonerado a seu pedido em 07-09-1948 do lugar que serviu com muito zelo e dedicação (DGII nº 212, 10-09-1948). Provavelmente irmão de João de Barros Amado da Cunha, Vice-Presidente da Câmara Municipal de Portimão em 1945.</t>
  </si>
  <si>
    <t>Lic. em Direito, Juiz do Tribunal do Trabalho de Faro, magistrado judicial</t>
  </si>
  <si>
    <t>N. Santarém. Licenciado em Direito. Juiz do Tribunal do Trabalho de Faro. Magistrado judicial. Foi nomeado Governador Civil de Faro em 07-09-1948 por conveniência urgente do serviço público (DGII nº 212, 10-09-1948). Exonerado a seu pedido em 20-06-1951 com louvores (DGII nº 141, 21-06-1951).</t>
  </si>
  <si>
    <t>Lic. em Direito, advogado / inspector-chefe da assistência social</t>
  </si>
  <si>
    <t>N. Macedo de Cavaleiros, distrito de Bragança. Licenciado em Direito. Advogado. Inspetor-chefe da assistência social. Foi nomeado Governador Civil de Faro em 20-06-1951 (DGII nº 141, 21-06-1951). Exonerado a seu pedido em 28-03-1953 com louvores (DGII nº 75, 30-03-1953).</t>
  </si>
  <si>
    <t>N. Lisboa, 10-11-1905. Licenciado em Engenharia Civil. Engenheiro Civil de 2ª classe do quadro da Direção Geral dos Serviços de Urbanização. Foi nomeado Governador do Distrito Autónomo da Horta em 18-09-1946 em comissão de serviço (DGII nº 223, 24-09-1946). Exonerado com louvores em 18-05-1953 e nomeado Governador Civil de Faro por conveniência urgente de serviço (DGII nº 119, 20-05-1953). Exonerado a seu pedido em 31-01-1957 com louvores (DGII nº 27, 01-02-1957).</t>
  </si>
  <si>
    <t>Monchique</t>
  </si>
  <si>
    <t>Lic. em Filologia Germânica, professor</t>
  </si>
  <si>
    <t xml:space="preserve">N. Monchique, distrito de Faro. Licenciado em Filologia Germânica. Professor. Foi nomeado Governador Civil de Faro em 13-03-1957 por conveniência urgente do serviço público (DGII nº 62, 15-03-1957). Exonerado a seu pedido em 11-08-1964 com louvores (DGII nº 193, 18-08-1964). </t>
  </si>
  <si>
    <t>N. Santarém. Licenciado em Filologia Germânica. Professor. Foi nomeado Governador Civil de Faro em 11-08-1964 por conveniência urgente de serviço (DGII nº 193, 18-08-1964). Exonerado a seu pedido em 12-12-1968 com louvores (DGII nº 7, 09-01-1969).</t>
  </si>
  <si>
    <t>Lic. em Direito, advogado, gestor de empresas, quadro superior da função pública</t>
  </si>
  <si>
    <t>N. Faro. Licenciado em Direito. Advogado. Gestor de empresas. Quadro superior da função pública. Em 1963 era Delegado do Instituto Nacional do Trabalho e Previdência em Setúbal. Foi nomeado Governador Civil de Faro em 12-12-1968 por conveniência urgente do serviço público (DGII nº 7, 09-01-1969). Em 20-06-1972 passou para Governador Civil de Setúbal, também por conveniência urgente de serviço público (DGII nº 144, 22-06-1972). Exonerado a seu pedido em 20-02-1974 com louvores (DGII nº 45, 22-02-1974).</t>
  </si>
  <si>
    <t>N. Lourenço Marques, Moçambique, 21-07-1934. Licenciado em Engenharia de Minas pelo Instituto Superior Técnico, Lisboa, 1961. Foi nomeado Presidente da Câmara Municipal de Loulé, distrito de Faro, em 13-03-1969 (DGII nº 67, 20-03-1969). Em 06-04-1972 foi nomeado Governador Civil substituto de Faro por conveniência urgente de serviço público (DGII nº 86, 12-04-1972), cargo que exerceu em acumulação, até que em 22-02-1973 passou a Governador Civil de Faro, por conveniência urgente de serviço, e foi exonerado dos dois cargos anteriores (DGII nº 50, 28-02-1973). Exonerado das suas funções em 25-04-1974 pelo Decreto-Lei nº 170/74 do mesmo dia. Nos primeiros anos do seu mandato aprovaram-se as reparações no edifício dos Paços do Concelho, alargou-se a rede de energia elétrica em Vilamoura e remodelou-se a da zona norte da Vila de Loulé. De salientar também a entrada em funcionamento dos sistemas telefónicos de Alte e Salir, a reparação e construção de ruas e arruamentos em Loulé e Quarteira e o surgimento de vários projetos particulares, como o Porto de Recreio e o Casino provisório em Vilamoura e a construção de uma fábrica de cimento em Loulé, localizada no Cerro da Cabeça Alta, freguesia de São Sebastião. Em 1989 foi eleito vereador da mesma câmara. Dedicou-se à atividade comercial e turística.</t>
  </si>
  <si>
    <t>N. Alte, Loulé, distrito de Faro, 30-09-1940. Licenciado em Direito. Advogado. Foi nomeado Governador Civil de Faro em 16-08-1974 por conveniência urgente de serviço público (DGII nº 194, 20-08-1974). Exonerado em 28-02-1975 (DGII nº 53, 04-03-1975). Deputado à Assembleia Constituinte, 1975, à Assembleia da República, 1976, 1979, 1980, 1985, 1987, 1991, 1995, e ao Parlamento Europeu, 1987. Presidente da Assembleia Municipal de Loulé. Secretário de Estado do Turismo. Presidente da Região de Turismo do Algarve.</t>
  </si>
  <si>
    <t xml:space="preserve">N. Lisboa. Licenciado em Direito. Advogado. Foi nomeado Governador Civil de Faro em 08-04-1975 por conveniência urgente de serviço público (DGII nº 90, 17-04-1975). Exerceu o cargo até 17-10-1975 (DGII nº 245, 22-10-1975). Deputado à Assembleia da República, 1979. Tem escritório de advogado em Faro. </t>
  </si>
  <si>
    <t>N. Faro, 1919. Licenciado em Direito. Advogado. Foi nomeado Presidente da Comissão Administrativa de Faro em 13-05-1974 (DGII nº 115, 17-05-1974). Exonerado em 18-12-1975 (DGII nº 3, 05-01-1976) por ter sido nomeado Governador Civil de Faro em 17-10-1975 por conveniência urgente de serviço público (DGII nº 245, 22-10-1975). Foi de novo nomeado em 23-09-1976 (DGII nº 233, 04-10-1976). Exerceu o cargo até 14-02-1980. Deputado à Assembleia da República, 1980, pelo PS. Em 1982 foi eleito Presidente da Assembleia Municipal pelo PS. Tem obra publicada: Poder Local no Distrito, Faro, Tipografia União, 1978. Faleceu em 1985.</t>
  </si>
  <si>
    <t>Lic. em Gestão, gestor de empresas</t>
  </si>
  <si>
    <t>N. Conceição de Faro, 1945. Licenciado em Gestão, pelo Instituto Superior de Ciências Económicas e Financeiras, Lisboa. Engenheiro Técnico Agrário, pela Escola de Regentes Agrícolas de Évora, com estágio e tese na ex-Junta Nacional das Frutas. Gestor de empresas. Técnico e quadro superior da Companhia de Seguros Bonança/Grupo Millennium BCP. Gerente da empresa António Neves Pires e C. Lda. Técnico na ex-Comissão Reguladora do Comércio de Arroz/Instituto dos Cereais. Eleito Deputado à Assembleia da República em 1976, 1979, 1980, e 1983. Foi nomeado Governador Civil de Faro em 14-02-1980, cargo que exerceu até 02-08-1980. Foi eleito Presidente da Câmara Municipal de Faro em 16-12-2001, pelo PSD. Exerceu o cargo até 09-10-2005, cumprindo um mandato. Cofundador e Presidente da CEAL, Confederação dos Empresários do Algarve. Presidente do MRA, Movimento da Região e Progresso do Algarve. Cofundador e Presidente da Uniprofrutal, União dos Produtores Horto-Frutícolas do Algarve. Cofundador, membro da Comissão Instaladora e presidente da assembleia geral da AMAI, Associação Nacional dos Movimentos Autárquicos Independentes. Coordenador da Aliança Cívica “Vamos Salvar Faro, Com Coração”. Coordenador do Movimento Autárquico Independente “Com Faro no Coração”.</t>
  </si>
  <si>
    <t>Lic. em Organização e Administração de empresas, empresário</t>
  </si>
  <si>
    <t xml:space="preserve">N. Lourenço Marques, Moçambique. Licenciado em Organização e Administração de empresas. Empresário. Foi nomeado Governador Civil de Faro em 02-09-1980. Exerceu o cargo até 11-07-1983. </t>
  </si>
  <si>
    <t>Lic. em Direito, advogado, conservador de registos predial e civil</t>
  </si>
  <si>
    <t>N. Vila Nova de Gaia, distrito do Porto. Licenciado em Direito. Advogado. Conservador de registos predial e civil. Foi nomeado Governador Civil de Faro em 11-07-1983. Exerceu o cargo até 16-12-1985.</t>
  </si>
  <si>
    <t>Lic. em Direito / Conservador do registo predial</t>
  </si>
  <si>
    <t>Professor auxiliar da Faculdade de Ciências da Universidade do Porto</t>
  </si>
  <si>
    <t>Professor agregado do Liceu Rodrigues de Freitas</t>
  </si>
  <si>
    <t>Conservador do registo predial de Mangualde</t>
  </si>
  <si>
    <t>Professor de liceu</t>
  </si>
  <si>
    <t>Juiz de direito</t>
  </si>
  <si>
    <t xml:space="preserve">N. Guia, Albufeira, distrito de Faro, 22-09-1940. Curso Superior de Comércio na London School of Economics. Administrador de empresas. Secretário da Junta de Freguesia de S. Bartolomeu de Messines. Membro da Comissão Regional de Turismo do Algarve. Presidente da Região de Turismo do Algarve, 1978. Presidente da Federação dos Grémios do Comércio do Algarve. Presidente da Associação dos Industriais de Hotelaria e outros. Dirigente de associações empresariais. Procurador à Câmara Corporativa, 1973. Deputado à Assembleia da República, 1976, 1979, 1980, 1985, 1991, 1995, pelo PSD. Foi nomeado Governador Civil de Faro em 16-12-1985. Exerceu o cargo até 01-08-1991. Em 16-12-1991 voltou a ser nomeado para o mesmo cargo, que exerceu até 02-08-1995. Membro do Conselho Administrativo da Escola Hoteleira de Faro. Presidente do Conselho Geral do Grémio de Retalhistas de Mercearia do Sul. Presidente da Assembleia Geral do Grémio do Comércio de Silves. Vice-presidente do Grémio do Industriais de Hotelaria de Faro. </t>
  </si>
  <si>
    <t>Marinha Grande, distrito de Leiria</t>
  </si>
  <si>
    <t>Eng. Mecânico, administrador de empresas</t>
  </si>
  <si>
    <t>N. Marinha Grande, distrito de Leira. Engenheiro mecânico. Administrador de empresas. Foi nomeado Governador Civil de Faro em 01-08-1991. Exerceu o cargo até 16-12-1991.</t>
  </si>
  <si>
    <t>N. Loulé, distrito de Faro, 1937. Industrial. Gestor de empresas. Membro da Assembleia de Freguesia de Salir, 1976-1979; deputado Municipal de Loulé, 1979-1982. Foi eleito vereador e Vice-Presidente em 1982 e Presidente da Câmara Municipal de Loulé em 15-12-1985 pelo PSD. Exerceu o carto até 17-12-1989, cumprindo um mandato. Nessa data foi eleito de novo vereador. Dirigente desportivo de vários clubes e associações regionais e nacionais. Ex-colaborador de órgãos de Comunicação Social. Em 02-08-1995 foi nomeado Governador Civil de Faro, cargo que exerceu até 17-11-1995. Recebeu Comenda da Ordem da Infante D. Henrique, 2011.</t>
  </si>
  <si>
    <t>N. Lisboa, 26-12-1942. Curso de regente agrícola. Engenheiro técnico agrário. Foi eleito Presidente da Câmara Municipal de Tavira, distrito de Faro, em 16-12-1979 pelo PS. Exerceu o cargo até 12-12-1993, cumprindo quatro mandatos. Nessa data foi eleito Presidente da Assembleia Municipal pelo PS. Deputado à Assembleia da República, 1991, 1995, 1999. Em 17-11-1995 foi nomeado Governador Civil de Faro. Exerceu o cargo até 30-04-2002. Presidente da Associação de Municípios do Sotavento Algarvio. Recebeu louvores pelo serviço militar em Moçambique. Medalha dos bombeiros, 1983.</t>
  </si>
  <si>
    <t>N. Bordeira, Aljezur, distrito de Faro, 1947. Agente técnico de arquitetura e engenharia. Funcionário da Direção dos Serviços de Licenciamento. Foi eleito vereador em 1982 pela AD e Presidente da Câmara Municipal de Lagos, no mesmo distrito, em 17-12-1989 pelo PSD. Exerceu o cargo até 16-12-2001, cumprindo três mandatos. Em 30-04-2002 foi nomeado Governador Civil de Faro. Exerceu o cargo até 05-04-2005.</t>
  </si>
  <si>
    <t>Olhão</t>
  </si>
  <si>
    <t>Lic. em Estudos Germânicos, professor</t>
  </si>
  <si>
    <t>N. Olhão, distrito de Faro. Licenciado em Estudos Germânicos. Professor. Foi nomeado Governador Civil de Faro em 31-03-2005 pelo PS. Exerceu o cargo até 01-06-2007.</t>
  </si>
  <si>
    <t>Huambo, Angola</t>
  </si>
  <si>
    <t>N. Mido, Almeida, distrito da Guarda, 16-09-1951. Licenciada em Ensino de Matemática e Ciências da Natureza. Curso de Formação na Prevenção Secundária da Toxicodependência feito no Centro de Estudos de Profilaxia da Droga, em Lisboa; Pós-Graduação “ Adolescência Caminhos do Futuro”, na Faculdade de Medicina de Lisboa; Curso de Planificação e Avaliação de Programas de Prevenção Comunitária; Curso de Formação de Formadores para a Prevenção do Consumo das Drogas; Frequência do Mestrado em Educação Social da Universidade de Sevilha. Professora efetiva do 2º ciclo do Ensino Básico, na Escola Eng.º Nuno Mergulhão – Portimão. Em 1996 nomeada Coordenadora do Núcleo Distrital do Projeto Vida-Algarve. Em 1998 nomeada como 1ª Coordenadora da Agência Regional do Algarve do Programa Vida Emprego. Vereadora a tempo inteiro da Câmara Municipal de Portimão entre 2000 e 2003. Vice-Presidente da Câmara Municipal de Portimão de Janeiro de 2003 a Maio de 2005. Presidente da Assembleia Municipal de Portimão de 2005 a 2009. Vice-presidente da Assembleia Metropolitana do Algarve de 2005 a 2009. Delegada Regional do Algarve do Instituto do Emprego e Formação Profissional, de maio de 2005 a maio de 2007. Eleita deputada à Assembleia da República nas eleições legislativas de 2009, suspendeu o mandato passados em novembro de 2009 e regressou ao cargo de Governadora Civil. Casada com um juiz desembargador. Foi nomeada Governadora Civil de Faro em 01-06-2007. Exerceu o cargo até 21-04-2011. Em 29-09-2013 foi eleita Presidente da Câmara Municipal de Portimão, distrito de Faro, pelo PS. Vice-Presidente da Associação Nacional de Municípios Portugueses (ANMP). Presidente da mesa da seção de Municípios com Atividades Piscatórias e Portos da ANMP. Presidente da Comissão Politica Concelhia do PS de Portimão. Presidente da mesa Assembleia Geral de Militantes de Portimão. Membro da Comissão Politica da Federação Algarve. Presidente da mesa da Comissão Politica da Federação. Membro da Comissão Nacional de Fiscalização Económica e Financeira. Membro da Comissão Nacional. Membro da Comissão politica Nacional. Membro do Secretariado Nacional do PS.</t>
  </si>
  <si>
    <t>N. Huambo, Angola. Tenente-Coronel de Cavalaria da GNR. Foi nomeado Governador Civil de Faro em 16-08-2009 em substituição de Isilda Maria Prazeres dos Santos Varges Gomes, até 26-11-2009. Em 21-04-2011 foi de novo nomeado para o mesmo cargo, que exerceu até à extinção do mesmo em 30-06-2011.</t>
  </si>
  <si>
    <t>Major das Forças Armadas. Foi nomeado Governador Civil da Guarda em 17-06-1930. Exerceu o cargo até 25-07-1931. Foi nomeado Presidente da Comissão Administrativa da Guarda em 14-02-1936 (DGII nº 43, 21-02-1936) e Presidente do Conselho Municipal, mediante o disposto no Decreto-Lei nº 27.424, de 31-12-1936, no dia 22-02-1937 (DGII nº 45, 24-02-1937). Em 31-12-1937 passou a Presidente da mesma câmara (DGII nº 3, 05-01-1938), nessa data já com a patente de Tenente-Coronel. Exonerado a seu pedido em 19-09-1946 com a patente de Coronel (DGII nº 230, 02-10-1946). Por portaria de 22-01-1945 foi nomeado Vice-Presidente da Federação dos Municípios da Beira Serra: Aguiar da Beira, Almeida, Celorico da Beira, Figueira de Castelo Rodrigo, Fornos de Algodres, Gouveia, Guarda, Meda, Pinhel, Sabugal, Trancoso e Vila Nova de Foz Coa (DGII nº 23, 27-01-1945) e foi exonerado deste cargo em 06-12-1946 (DGII nº 289, 12-12-1946).</t>
  </si>
  <si>
    <t>Bacharel em Direito. Advogado. Foi nomeado Governador Civil da Guarda em 25-07-1931. Exerceu o cargo até 13-04-1936. Em 30-11-1938 foi nomeado Presidente da Câmara Municipal de Seia, distrito da Guarda (DGII nº 281, 05-12-1938). Exonerado a seu pedido em 13-01-1945 (DGII nº 17, 20-01-1945). Foi homenageado com nome de largo.</t>
  </si>
  <si>
    <t xml:space="preserve">Capitão das Forças Armadas. Foi nomeado Governador Civil da Guarda em 20-04-1936. Exerceu o cargo até 27-01-1939. Comissário do desemprego e fundador da Federação de Municípios da Beira Serra, 1937.  </t>
  </si>
  <si>
    <t>N. Vila da Feira, distrito de Aveiro, 12-04-1899. Licenciado em Direito e Letras pela Universidade de Coimbra. Advogado e notário. Foi nomeado Presidente da Câmara Municipal da Feira em 14-12-1937 (DGII nº 292, 15-12-1937). Exonerado em 22-01-1945 (DGII nº 21, 25-01-1945) por ter sido nomeado Governador Civil da Guarda em 14-08-1944 (DGII nº 190, 16-08-1944). Exonerado a seu pedido em 23-04-1947 com merecidos louvores pelo muito zelo, dedicação e patriotismo demonstrados no exercício daquele cargo (DGII nº 99, 30-04-1947). Em 1941 foi nomeado para o Conselho Provincial do Douro Litoral e em 1944 representante do governo junto da Federação dos Municípios de Aguiar da Beira, Almeida, Celorico da Beira, Figueira de Castelo Rodrigo, Fornos de Algodres, Gouveia, Guarda, Meda, Pinhel, Sabugal, Trancoso e Vila Nova de Foz Côa (DGII nº 241, 16-10-1944). Exonerado deste cargo em 02-06-1947 (DGII nº 130, 06-06-1947). Publicou diversos artigos na Revista Aveiro e o Seu Distrito. Foi homenageado com nome de alameda. Faleceu em 01-03-1975.</t>
  </si>
  <si>
    <t>Advogado, magistrado judicial</t>
  </si>
  <si>
    <t>N. 1903. Licenciado em Direito. Advogado. Magistrado judicial. Foi nomeado Governador Civil substituto da Guarda em 20-02-1941 (DGII nº 76, 02-04-1941). Exonerado a seu pedido em 30-10-1942 do cargo que exerceu com zelo e dedicação (DGII nº 262, 09-11-1942). Em 19-09-1946 foi nomeado Presidente da Câmara Municipal da Guarda (DGII nº 230, 02-10-1946). Em 29-05-1947 passou a Governador Civil da Guarda (DGII nº 127, 03-06-1947). Exonerado a seu pedido em 02-02-1952 com louvores (DGII nº 30, 05-02-1952). Em 06-12-1946 foi nomeado Vice-Presidente da Federação dos Municípios de Aguiar da Beira, Celorico da Beira, Figueira de Castelo Rodrigo, Fornos de Algodres, Gouveia, Guarda, Meda, Pinhel, Sabugal, Trancoso e Vila Nova de Foz Côa (DGII nº 289, 12-12-1946). Em 02-06-1947 foi exonerado deste cargo e passou a representante do governo junto desta instituição (DGII nº 130, 06-06-1947). Exonerado em 1952 (DGII nº 38, 14-02-1952). Obras publicadas: A evolução recente da conta geral do Estado, Lisboa, 1959; O Tribunal de Contas, Lisboa, Tribunal de Contas, 1962; A fiscalização superior e o orçamento do estado, V Congresso Internacional das Instituições Superiores de Fiscalização das Finanças Públicas, Lisboa, Tribunal de Contas, 1965.</t>
  </si>
  <si>
    <t>Meda</t>
  </si>
  <si>
    <t xml:space="preserve">N. Meda, distrito da Guarda, 1917. Licenciado em Direito. Advogado. Administrador de empresas. Foi nomeado Presidente da Câmara Municipal de Meda, em 10-03-1944 (DGII nº 61, 15-03-1944). Foi exonerado em 08-04-1952 (DGII nº 90, 15-04-1952) porque fora nomeado Governador Civil da Guarda em 12-03-1952 por conveniência urgente de serviço público (DGII nº 66, 18-03-1952). Exonerado a seu pedido em 01-02-1960 com louvores (DGII nº 28, 03-02-1960). Em 01-04-1952 foi nomeado representante do governo junto da Federação dos Municípios da Beira Serra (DGII nº 86, 10-04-1952). Foi presidente da Assembleia Municipal de Meda. Diretor na antiga petrolífera SACOR. Faleceu em Souro Pires, Pinhel, distrito da Guarda, onde residia, em 01-01-2011. </t>
  </si>
  <si>
    <t>N. Viseu, 02-12-1908. Licenciado em Medicina e Cirurgia pela Universidade de Coimbra. Médico no Hospital de Gouveia, distrito da Guarda. Diretor do posto médico da Caixa de Previdência dos Lanifícios de Gouveia. Presidente do Centro Académico de Democracia Cristã, 1933. Subdelegado regional da Mocidade Portuguesa. Diretor da revista Estudos, 1933-1934. Foi nomeado Presidente da Câmara Municipal de Gouveia em 02-02-1946 (DGII nº 32, 08-02-1946). Reconduzido por portaria de 09-02-1954 (DGII nº 39, 16-02-1954). Deixou o cargo vago em 31-03-1959 por ter cessado funções, nos termos do art. 2º do Decreto-Lei nº 42.178, de 09-03-1959, com louvores. Presidente da Comissão Distrital da União Nacional da Guarda, 1952-1960. Deputado à Assembleia Nacional, 1957, 1961, 1965. Em 15-04-1960 foi nomeado Governador Civil da Guarda por conveniência urgente de serviço público (DGII nº 92, 19-04-1960). Exonerado em 01-07-1961 (DGII nº 155, 04-07-1961) por ter sido nomeado Ministro do Interior, 1961-1968. Faleceu em 1990.</t>
  </si>
  <si>
    <t>Licenciado em Direito. Advogado. Foi nomeado Governador Civil da Guarda em 01-07-1961 por conveniência urgente de serviço público (DGII nº 155, 04-07-1961). Exonerado a seu pedido em 20-07-1967 com louvores (DGII nº 175, 28-07-1967).</t>
  </si>
  <si>
    <t>Lic. em Direito, advogado e quadro superior da função pública</t>
  </si>
  <si>
    <t xml:space="preserve">N. Meimoa, Penamacor, distrito de Castelo Branco, 27-12-1928. Licenciado em Direito. Delegado do Procurador da República na comarca de Oliveira do Hospital. Subdelegado do INTP, Instituto Nacional do Trabalho e Previdência, e agente do Ministério Público junto do Tribunal de Trabalho da Guarda, mas deixou essas funções para se dedicar à advocacia na Guarda, Sabugal e Figueira de Castelo Rodrigo. Inspetor da Polícia Judiciária de Lisboa, 1960. Chefe do Gabinete do Ministro do Interior, 1961. Diretor do Instituto de Reeducação da Guarda, 1964, e assessor da Escola Técnica. Mesário da Santa Casa da Misericórdia local. Membro da à comissão distrital da União Nacional. Deputado à Assembleia Nacional, 1965. Foi nomeado Governador Civil da Guarda em 20-07-1967 por conveniência urgente de serviço (DGII nº 175, 28-07-1967). Exonerado a seu pedido em 18-11-1972 com louvores (DGII nº 273, 23-11-1972). </t>
  </si>
  <si>
    <t>N. Travancinha, Seia, distrito da Guarda, 1937. Professor primário. Licenciado em Direito pela Universidade de Coimbra, 1964, com o Prémio Beleza dos Santos. Subdelegado do Instituto Nacional do Trabalho e Previdência em Seia, 1964-1966. Advogado na Guarda, 1966-2001. Vereador da Câmara Municipal da Guarda, 1970-1972. Diretor do jornal Correio da Beira, 1970-1972. Vice-presidente da Federação dos Agricultores da Beira Alta, com sede em Viseu, 1971-1972. Foi nomeado Governador Civil da Guarda em 18-11-1972 por conveniência urgente de serviço público (DGII nº 273, 23-11-1972). Exonerado das suas funções em 25-04-1974 pelo Decreto-Lei nº 170/74 do mesmo dia. Num dos poucos casos de transição de regime, foi Deputado à Assembleia da República, 1985, pelo CDS, vice-presidente da comissão política nacional deste partido e seu presidente do conselho nacional. Coordenador de um grupo de juristas que preparou um projeto de revisão constitucional, 1987. Membro do júri do distrito judicial de Coimbra das provas de agregação prestadas pelos advogados estagiários, 2000. Nomeado juiz dos juízos cíveis de Lisboa por concurso público, 26-09-2001. Diretor-Geral do STAPE, nomeado pelo despacho conjunto da Presidência do Conselho de Ministros e do Ministério da Administração Interna nº 812/2003, de 29-07-2003 com autorização do Conselho Superior da Magistratura (DRII, nº 196, 26-08-2003).</t>
  </si>
  <si>
    <t>Licenciado em Direito. Advogado. Foi nomeado Governador Civil da Guarda em 13-09-1974 (DGII nº 218, 18-09-1974). Exerceu o cargo até 22-09-1976 (DGII nº 233, 04-10-1976).</t>
  </si>
  <si>
    <t>N. Aldeia de Santo António, Sabugal, distrito da Guarda, 03-04-1949. Licenciado em Direito pela Faculdade de Direito da Universidade de Lisboa. Advogado. Membro da Comissão do Secretariado Nacional do PS, 1974. Deputado à Assembleia Constituinte, 1975, e à Assembleia da República, 1976, 1979, 1980, 1999, 2002, 2005, pelo PS. Presidente da delegação da Assembleia da República à Assembleia Parlamentar Euro-Mediterrânica e presidente da Comissão Parlamentar da Promoção da Qualidade de Vida, Intercâmbios Humanos e Cultura da Assembleia Parlamentar Euro-Mediterrânica. Foi nomeado Governador Civil da Guarda em 23-09-1976 (DGII nº 233, 04-10-1976). Exerceu o cargo até 05-06-1978. Em 01-11-1995 foi nomeado Governador Civil de Setúbal. Exerceu o cargo até 07-02-2002. Vereador, sem pelouro, na Câmara Municipal de Almada, 2005. Foi membro da Comissão de Direitos, Liberdades e Garantias, tendo sido, em nome do PS, o proponente da primeira Lei de Defesa do Consumidor e membro da Comissão de Poder Local, Ambiente e Ordenamento do Território. Membro da Comissão Nacional do PS em diferentes mandatos; membro da Comissão Política Nacional; presidente da Comissão Política Concelhia de Almada e presidente da Federação Distrital do PS, 1996-2002.</t>
  </si>
  <si>
    <t>Eng. mecânico / administrador de empresas</t>
  </si>
  <si>
    <t>N. 1922. Licenciado em Engenharia Mecânica. Administrador de empresas. Foi nomeado Vice-Presidente da Câmara Municipal de Seia, distrito da Guarda, em 02-06-1972 (DGII nº 133, 07-06-1972). Exoneração automática em 18-06-1974, segundo o disposto no Decreto-Lei nº 236-74, de 03-06-1974. Num dos poucos casos de transição de regime, foi Deputado à Assembleia Constituinte, 1975, e à Assembleia da República, 1976, 1979, 1980, pelo CDS, e foi nomeado Governador Civil da Guarda em 05-06-1978. Exerceu o cargo até 01-09-1980.</t>
  </si>
  <si>
    <t>Licenciado em Engenharia. Foi nomeado Governador Civil da Guarda em 02-09-1980. Exerceu o cargo até 23-08-1982.</t>
  </si>
  <si>
    <t>N. Guarda, 1928. Licenciado em Ciências Histórico-Filosóficas pela Universidade de Coimbra. Professor do ensino secundário. Inspector Provincial em Angola. Reitor do Liceu Garcia de Orta. Director Geral do Ensino. Vice-Presidente e Presidente do Conselho Nacional de Educação. Deputado à Assembleia da República, 1979, 1980, pelo CDS. Foi nomeado Governador Civil da Guarda em 15-09-1982. Exerceu o cargo até 25-02-1983. Relator da Comissão de Direitos Humanos da Assembleia do Atlântico Norte. Autor de obras de Investigação histórica. Condecorado com a Comenda da Ordem do Infante D. Henrique e as Medalhas de Ouro da Câmara Municipal do Porto, da Cidade da Guarda, e do Município de Almeida.</t>
  </si>
  <si>
    <t>N. Guarda. Licenciado em Direito. Advogado. Foi nomeado Governador Civil da Guarda em 11-07-1983. Exerceu o cargo até 15-12-1985.</t>
  </si>
  <si>
    <t>N. 1935. Licenciado em Direito. Advogado. Deputado à Assembleia Constituinte, 1975, e à Assembleia da República, 1983, pelo PSD. Foi nomeado Governador Civil da Guarda em 16-12-1985. Exerceu o cargo até 04-01-1988.</t>
  </si>
  <si>
    <t>Lic. em Filologia Germânica, professora do ensino secundário</t>
  </si>
  <si>
    <t xml:space="preserve">N. Guarda, 24-07-1945. Licenciada em Filologia Germânica. Professora do ensino secundário. Deputada à Assembleia da República, 1979, 1980, 1983, 1985, 1987, 1991, pelo PSD. Secretária de Estado dos Ensinos Básico e Secundário, 1985-1987. Foi nomeada Governadora Civil da Guarda em 05-01-1988. Exerceu o cargo até 26-07-1991. </t>
  </si>
  <si>
    <t>N. Caria, Belmonte, distrito de Castelo Branco, 19-09-1952. Licenciado em Direito. Professor em Aveiro, Guarda e Covilhã, 1976-1980. Técnico superior na Secretaria Regional da Administração Pública em Angra do Heroísmo, 1980-1981. Conservador dos registos civil e predial de Pinhel, 1981-1988. Juiz de Direito da Comarca de Pinhel, 1983. Presidente do Conselho Diretivo do Centro Regional de Segurança Social da Guarda, 1988-1991. Foi nomeado Governador Civil da Guarda em 01-08-1991. Exerceu o cargo até 17-11-1995.</t>
  </si>
  <si>
    <t xml:space="preserve">Licenciado em Direito. Advogado e conservador de registos predial e civil. Foi nomeado Governador Civil da Guarda em 18-11-1995. Exerceu o cargo até 11-11-1999. </t>
  </si>
  <si>
    <t>N. Guarda, 10-05-1956. Licenciado. Professor do ensino secundário. Foi nomeado Governador Civil da Guarda em 12-11-1999. Exerceu o cargo até 03-02-2002. Deputado à Assembleia da República, 2002, 2005. Presidente da Federação Distrital da Guarda do PS, membro da Comissão Nacional do PS, membro da Academia Olímpica de Portugal.</t>
  </si>
  <si>
    <t>Professor de Ciências da Enfermagem do ensino superior politécnico. Foi nomeado Governador Civil da Guarda em 08-02-2002. Exerceu o cargo até 30-04-2002.</t>
  </si>
  <si>
    <t>N. Cortiçada, Aguiar da Beira, distrito da Guarda, 1951. Licenciado. Professor do ensino secundário. Foi eleito vereador em 1979 e Presidente da Câmara Municipal de Aguiar da Beira em 12-12-1982 pelo CDS. Reeleito em 1985 pelo CDS e depois duas vezes pelo PSD. Exerceu o cargo até 14-12-1997, cumprindo quatro mandatos. Nessa data foi eleito vogal da Assembleia Municipal pelo PSD. Em 01-05-2002 foi nomeado Governador Civil da Guarda. Exerceu o cargo até 04-04-2005.</t>
  </si>
  <si>
    <t>N. Gouveia, distrito da Guarda, 1947. Licenciada. Professora do ensino secundário. Foi eleita vereadora em 1985 e Presidente da Câmara Municipal da Guarda em 14-12-1997 pelo PS. Exerceu o cargo até 05-04-2005, não completando o segundo mandato, e foi substituída por Álvaro José da Trindade Pereira Guerreiro. Deputada à Assembleia da República, 1999, mas não cumpriu o mandato. Teve processo por corrupção em 2005. Foi nomeada Governadora Civil da Guarda em 31-03-2005. Exerceu o cargo até 19-11-2009.</t>
  </si>
  <si>
    <t>António José Santinho Pacheco</t>
  </si>
  <si>
    <t>N. Gouveia, distrito da Guarda, 1951. Bacharel em Direito. Professor do ensino particular. Presidente da Junta de Freguesia de Vila Franca da Serra, 1979. Foi eleito vereador em 1979 e Presidente da Câmara Municipal de Gouveia em 12-12-1982 pelo PS. Exerceu o cargo até 16-12-2001, cumprindo cinco mandatos. Nessa data foi eleito vereador. Deputado à Assembleia da República, 1999, mas não cumpriu o mandato. Presidente da Assembleia Municipal. Foi nomeado Governador Civil da Guarda em 19-11-2009. Exerceu o cargo até à extinção do mesmo em 30-06-2011.</t>
  </si>
  <si>
    <t>Lic. em Direito, advogado e proprietário</t>
  </si>
  <si>
    <t>N. Lisboa. Licenciado em Direito. Advogado e proprietário. Foi nomeado Governador Civil de Leiria em 26-04-1935. Exonerado a seu pedido em 25-03-1936 do cargo que exerceu com zelo, dedicação e patriotismo (DGII nº 71, 26-03-1936).</t>
  </si>
  <si>
    <t>N. Cantanhede, distrito de Coimbra. Licenciado em Direito. Advogado. Foi nomeado Governador Civil de Leiria em 25-03-1936 (DGII nº 71, 26-03-1936). Exonerado em 26-10-1944 do cargo que exerceu com zelo e dedicação (DGII nº 250, 27-10-1944).</t>
  </si>
  <si>
    <t xml:space="preserve">N. Lisboa. Licenciado em Direito. Advogado. Foi nomeado Governador Civil de Leiria em 26-10-1944 (DGII nº 250, 27-10-1944). Exonerado a seu pedido em 02-12-1947 do cargo que exerceu com zelo, dedicação e patriotismo (DGII nº 281, 03-12-1947). Em 05-12-1953 foi nomeado Presidente da Câmara Municipal de Vila Nova de Ourém, distrito de Santarém (DGII nº 303, 30-12-1953). Reconduzido por portaria de 03-01-1962 (DGII nº 9, 11-01-1962). Teve processo de falência. Em 09-05-1965 saiu no jornal Templário, de Ourém, a notícia de que tinha havido uma deterioração do ambiente político devido à situação moral do presidente, "cujo descalabro financeiro – que se lamenta, por se tratar de um velho nacionalista – o contraindica para continuar a exercer a referida função". O tribunal da comarca de Tomar mandou fazer execução ordinária dos seus bens por processo movido pelo Banco Nacional Ultramarino contra o presidente e a esposa. Penhoraram-lhe os bens por causa dos credores. Por isso foi sugerido o seu afastamento da presidência da câmara, que se terá concretizado em final desse ano. </t>
  </si>
  <si>
    <t xml:space="preserve">N. Porto. Licenciado em Medicina. Médico. Foi nomeado Governador Civil de Leiria em 02-12-1947 (DGII nº 281, 03-12-1947). Exonerado a seu pedido com louvores em 29-05-1951 (DGII nº 124, 01-06-1951). </t>
  </si>
  <si>
    <t>Olímpio Pereira da Silva Duarte Alves</t>
  </si>
  <si>
    <t xml:space="preserve">N. Carvide, Leiria, 26-07-1889. Proprietário agrícola e industrial. Procurador à Câmara Corporativa, 1953, 1957. Foi nomeado Presidente da Câmara Municipal de Leiria em 16-07-1957 (DGII nº 169, 22-07-1957). Exonerado em 09-03-1959 (DGII nº 62, 14-03-1959) por ter sido nomeado Governador Civil de Leiria em 14-02-1959 (DGII nº 40, 17-02-1959). Exonerado a seu pedido em 12-11-1968 com louvores (DGII nº 273, 20-11-1968). Administrador-delegado da Junta de Turismo de Monte Real. Concessionário e administrador das termas de Monte Real. Presidente da Comissão Municipal de Turismo da Leiria. Presidente da comissão reguladora do comércio de Leiria. Presidente da assembleia-geral da Casa do Povo de Monte Real. Vogal da primeira comissão concelhia da União Nacional em Leiria. Comandante de lança da Legião Portuguesa. </t>
  </si>
  <si>
    <t>N. Espinho, distrito de Aveiro. Licenciado em Direito. Advogado. Delegado do INTP, Instituto Nacional do Trabalho e Previdência para o distrito de Aveiro. Foi nomeado Governador Civil de Aveiro em 23-04-1947 (DGII nº 97, 28-04-1947). Exonerado a seu pedido em 18-02-1950 com louvores (DGII nº 45, 24-02-1950). Em 29-05-1951 foi nomeado Governador Civil de Leiria (DGII nº 124, 01-06-1951), cargo do qual também foi exonerado a seu pedido em 14-02-1959 com louvores (DGII nº 40, 17-02-1959).</t>
  </si>
  <si>
    <t>Vila Velha de Ródão, distrito de Castelo Branco</t>
  </si>
  <si>
    <t>N. Vila Velha de Ródão, distrito de Castelo Branco, 15-07-1933. Licenciado. Foi nomeado Presidente da Câmara Municipal de Tomar, distrito de Santarém, em 24-02-1972 (DGII nº 50, 29-02-1972). Exonerado em 01-03-1974 porque foi nomeado Governador Civil de Leiria em 28-02-1974 por conveniência urgente de serviço público (DGII nº 54, 05-03-1974). Exonerado das suas funções em 25-04-1974 pelo Decreto-Lei nº 170/74 do mesmo dia. A Câmara Municipal de Tomar foi dissolvida por portaria de 03-06-1974, nos termos do art. 1º do Decreto-Lei nº 236-74, de 03-06-1974 (DGII nº 143, 21-06-1974). Deputado ao Parlamento Europeu, 1987, pelo CDS.</t>
  </si>
  <si>
    <t>Foi nomeado Governador Civil de Leiria em 25-04-1974. Exerceu o cargo até 30-09-1974.</t>
  </si>
  <si>
    <t>Belém do Pará, Brasil</t>
  </si>
  <si>
    <t>Lic. em Economia, professor</t>
  </si>
  <si>
    <t>N. Belém do Pará, Brasil. Licenciado em Economia. Professor. Foi nomeado Governador Civil de Leiria em 30-09-1974 por conveniência urgente de serviço público (DGII nº 234, 08-10-1974). E de novo em 23-09-1976 (DGII nº 233, 04-10-1976). Exerceu o cargo até 19-02-1979.</t>
  </si>
  <si>
    <t>N. Cruz da Légua, Porto de Mós, distrito de Leiria, 07-11-1938. Licenciado em Direito e em Sociologia. Empresário industrial e gerente da firma Preclaro. Presidente da Assembleia-Geral da Associação Portuguesa de Indústrias de Cerâmica. Foi nomeado vogal em 09-10-1975 e Presidente da Comissão Administrativa de Porto de Mós em 26-01-1976 (DGII nº 30, 05-02-1976), cargo que exerceu até às primeiras eleições autárquicas, que se realizaram em 12-12-1976, nas quais foi eleito Presidente da mesma câmara pelo PSD. Exerceu o cargo até 19-02-1979, não completando o mandato, e foi substituído por Artur José Pontvianne Homem da Trindade. Nessa data foi nomeado Governador Civil de Leiria. Exerceu o cargo até 14-02-1980. Deputado à Assembleia da República, 1980, 1983, 1985, 1987, 1991, 1995. Vice-Presidente do Grupo Parlamentar do PSD.</t>
  </si>
  <si>
    <t>Cabo Verde</t>
  </si>
  <si>
    <t>N. Cabo Verde. Licenciado em Medicina. Médico. Deputado à Assembleia da República, 1979 (suspendeu o mandato). Foi nomeado Governador Civil de Leiria em 14-02-1980. Exerceu o cargo até 16-12-1991.</t>
  </si>
  <si>
    <t>N. Caldas da Rainha, distrito de Leiria, 06-02-1951. Bacharelato em Engenharia Eletrotécnica. Professor do ensino secundário. Foi eleito Presidente da Câmara Municipal da Batalha em 12-12-1976 pelo PSD. Exerceu o cargo até 17-12-1989, cumprindo quatro mandatos. Nessa data foi eleito vereador pelo PSD. Em 16-12-1991 foi nomeado Governador Civil de Leiria. Exerceu o cargo até 18-11-1995.</t>
  </si>
  <si>
    <t>N. Vila Facaia, Pedrógão Grande, distrito de Leiria, 31-03-1938. Ensino secundário. Empregado de hotelaria. Comerciante. Professor e cofundador do Externato de São Domingos. Empregado bancário, gerente do BPA. Casado, com filhos. Foi nomeado vogal em 28-06-1974 e Presidente da Comissão Administrativa de Castanheira de Pera, distrito de Leiria, em 22-07-1975 (DGII nº 177, 02-08-1975). Exerceu o cargo até às primeiras eleições autárquicas, que se realizaram em 12-12-1976, nas quais foi eleito Presidente da mesma câmara pelo PS. Exerceu o cargo até 17-12-1989, cumprindo quatro mandatos. Deputado à Assembleia da República, 1991, 1995. Presidente da Assembleia Municipal, 1989, 1997. Em 18-11-1995 foi nomeado Governador Civil de Leiria, cargo que exerceu até 21-11-1996. Dirigente de instituições humanitárias, desportivas, culturais e recreativas. Presidente da Comissão Política distrital de Leiria do PS. Presidente do Serviço Nacional de Bombeiros, 1997-1999. Administrador de Empresa Municipal Sintra, 2000-2002. Administrador Delegado da Fundação Antero Quental. Fundador e Presidente da Assembleia-geral CERCI, 1999-2003. Dirigente local, distrital e nacional do PS.</t>
  </si>
  <si>
    <t>N. Leiria, 1953. Doutorado em Línguas e Literaturas Clássicas. Professor associado com agregação na Faculdade de Letras da Universidade de Coimbra, Departamento de Línguas, Literaturas e Culturas. Foi nomeado Governador Civil de Leiria em 22-11-1996. Exerceu o cargo até 30-04-2002. Deputado à Assembleia da República, 1999, mas não cumpriu o mandato. Presidente da Assembleia Municipal de Leiria, 2009. Vasta obra publicada, especialmente sobre Camões e traduções do latim.</t>
  </si>
  <si>
    <t>Peniche</t>
  </si>
  <si>
    <t xml:space="preserve">N. Peniche, distrito de Leiria. Licenciado. Foi nomeado Governador Civil de Leiria em 30-04-2002. Exerceu o cargo até 04-04-2005. </t>
  </si>
  <si>
    <t>Ansião</t>
  </si>
  <si>
    <t>Lic. em Geografia, professor</t>
  </si>
  <si>
    <t>N. Ansião, distrito de Leiria. Licenciado em Geografia. Professor. Deputado à Assembleia da República, 1999, 2002, 2005, pelo PS, mas não cumpriu o último mandato porque foi nomeado Governador Civil de Leiria em 31-03-2005. Exerceu o cargo até 08-02-2008, quando foi nomeado Secretário de Estado da Proteção Civil.</t>
  </si>
  <si>
    <t>José Humberto Santos Paiva de Carvalho</t>
  </si>
  <si>
    <t>N. Monte Redondo, Leiria, 1957. Filho de um médico. Licenciado em Medicina. Médico. Diretor do Hospital da Nossa Senhora da Guia, em Avelar, Ansião. Doutorado. Professor da Universidade de Coimbra. Chefe do Serviço de Pneumologia dos Hospitais da Universidade de Coimbra. Presidente dos conselhos de administração dos Hospitais da Universidade de Coimbra e do Hospital de Leiria. Foi nomeado Governador Civil de Leiria em 08-02-2008. Exerceu o cargo até à extinção do mesmo em 30-06-2011.</t>
  </si>
  <si>
    <t>Benavente, distrito de Santarém</t>
  </si>
  <si>
    <t xml:space="preserve">N. Benavente, distrito de Santarém. Tenente-Coronel Aviador das Forças Armadas. Foi nomeado Governador Civil de Lisboa em 11-06-1926. Faleceu no cargo em 21-07-1937. </t>
  </si>
  <si>
    <t>N. Coimbra, 14-11-1882. Liceu em Lisboa e Escola de Guerra. Republicano, participou na tentativa de derrubar a monarquia em 28-01-1908 e na Revolução de 28 de maio de 1926. Major em 1922, Tenente-Coronel em 1935, Coronel de Infantaria das Forças Armadas em 1938. Passou à reserva em 1940. Governador Civil de Leiria, 1921-1922. Governador Civil de Coimbra, 1927, e do Porto, 1931-1932. Participou no 1º Congresso da União Nacional em 1934. Deputado à Assembleia Nacional, 1935. Foi nomeado Governador Civil de Lisboa em 27-07-1937. Exonerado em 09-10-1944 do cargo que exerceu com zelo e dedicação (DGII nº 237, 11-10-1944). Foi nomeado Governador do Distrito Autónomo do Funchal em 09-12-1948 por conveniência urgente de serviço público (DGII nº 289, 14-12-1948). Exonerado a seu pedido em 01-06-1949 com louvores pelo muito zelo, dedicação e patriotismo demonstrado no exercício do cargo (DGII nº 126, 02-06-1949). Teve várias comendas e condecorações. Reformou-se em 1952. Faleceu em 03-12-1963.</t>
  </si>
  <si>
    <t>N. Lisboa. Capitão de Fragata. Capitão de Mar-e-Guerra. Foi nomeado Governador Civil de Lisboa em 09-10-1944 em comissão de serviço público (DGII nº 237, 11-10-1944). Exonerado a seu pedido em 05-03-1947 com merecidos louvores pelo muito zelo, dedicação e patriotismo demonstrados no exercício daquele cargo (DGII nº 55, 08-03-1947).</t>
  </si>
  <si>
    <t>N. Beja, 22-11-1901. Licenciado em Direito pela Universidade de Lisboa, 1923. Deputado na Primeira República. Advogado. Quadro da função pública. Assistente e Secretário-adjunto do INTP, Instituto Nacional do Trabalho e Previdência, 1936-1942, Adjunto do Diretor-geral, 1942-1948, Chefe de Repartição, 1948, e Secretário-geral, 1951; foi também seu representante na comissão para estudo da cultura e produção de sal, 1961. Membro do Conselho Superior Técnico das Indústrias, 1937. Foi nomeado Governador Civil de Setúbal em 16-06-1942 em comissão extraordinária de serviço (DGII nº 139, 17-06-1942). Exonerado em 26-10-1944 do cargo que exerceu com zelo e dedicação (DGII nº 250, 27-10-1944). Vogal da direção da FNAT, Fundação Nacional para a Alegria no Trabalho, 1944, Vice-Presidente da direção, 1947, e seu presidente do Conselho Geral. Deputado à Assembleia Nacional, 1945. Vice-Presidente da Junta Central das Casas do Povo, 1945. Representante da Junta das Casas do Povo e das Casas dos Pescadores no Conselho Superior de Previdência Social, 1946. Presidente da comissão técnica para estudo das condições de prestação e remuneração dos operários da indústria da borracha, 1946. Em 05-03-1947 foi nomeado Governador Civil de Lisboa (DGII nº 55, 08-03-1947). Exonerado a seu pedido em 09-02-1959 com louvores (DGII nº 36, 12-02-1959). Foi eleito presidente da direção do Clube Sport Lisboa e Benfica por três mandatos, entre 29-01-1949 e 15-03-1952. Pertenceu às Comissões Pró-Campo, da Elaboração de Planos, da Angariação de Fundos para o Novo Parque de Jogos e à Comissão de Honra do Novo Parque de Jogos. Como atleta tinha representado o clube na modalidade de pesca desportiva. Chefe da Secretaria-geral do Ministério das Corporações e Previdência Social, 1965-69. Delegado do Ministério das Corporações e Previdência Social no Conselho Coordenador da Informação, 1966. Faleceu em 26-02-1985.</t>
  </si>
  <si>
    <t>Lic. em Direito, magistrado judicial</t>
  </si>
  <si>
    <t>N. Viseu. Licenciado em Direito. Magistrado judicial. Foi nomeado Governador Civil de Lisboa em 09-02-1959 por conveniência urgente de serviço (DGII nº 36, 12-02-1959). Exonerado em 10-12-1968 com louvores (DGII nº 298, 19-12-1968).</t>
  </si>
  <si>
    <t>Quadro superior da função pública</t>
  </si>
  <si>
    <t>N. Lisboa. Licenciado. Quando superior da função pública. Foi nomeado Governador Civil de Lisboa em 11-12-1968 por conveniência urgente de serviço público (DGII nº 298, 19-12-1968). Exonerado das suas funções em 25-04-1974 pelo Decreto-Lei nº 170/74 do mesmo dia.</t>
  </si>
  <si>
    <t>N. Lisboa, 16-08-1930. Licenciado em Arquitetura pela Escola de Belas-Artes de Lisboa. Chefe de serviços de planos habitacionais do Gabinete Técnico de Habitação da Câmara Municipal de Lisboa. Colaborador do Instituto Nacional de Investigação Industrial. Arquiteto-chefe do Fundo de Fomento da Habitação. Membro da União Internacional dos Arquitetos. Presidente da Direção do Sindicato Nacional dos Arquitetos, em cuja qualidade foi Procurador à Câmara Corporativa, 1969, 1973. Candidato pela CEUD, Comissão Eleitoral de Unidade Democrática, às eleições legislativas, 1969. Foi nomeado Governador Civil de Lisboa em 27-08-1974 (DGII nº 202, 30-08-1974). Exerceu o cargo até 18-10-1975 (DGII nº 245, 22-10-1975). Integrou o Gabinete de Estudos e Planeamento de Administração do Território, 1974. Tem obras publicadas sobre planeamento urbano e habitação.</t>
  </si>
  <si>
    <t>N. Lisboa. Filho de Manuel Duarte e de Maria do Céu Mouzinho de Albuquerque. Licenciado em Direito. Advogado. Jornalista. Proprietário e diretor do jornal mensal Vender, Lisboa, 1952. Membro do Clube de Futebol Belenenses. Deputado à Assembleia Constituinte, 1975, pelo PS. Foi nomeado Governador Civil de Lisboa em 18-10-1975 por conveniência urgente do serviço público (DGII nº 245, 22-10-1975). Foi de novo nomeado em 23-09-1976 (DGII nº 233, 04-10-1976). Exerceu o cargo até 14-02-1980. Condecorado postumamente com o grau de Grande-Oficial da Ordem da Liberdade, 09-06-1995.</t>
  </si>
  <si>
    <t>Alenquer</t>
  </si>
  <si>
    <t>Eng. Químico</t>
  </si>
  <si>
    <t>N. Alenquer, distrito de Lisboa. Doutorado em Engenharia Química. Enquenheiro químico. Foi nomeado Governador Civil de Lisboa em 14-02-1980. Exerceu o cargo até 25-02-1983.</t>
  </si>
  <si>
    <t>N. Torres Vedras, distrito de Lisboa, 11-01-1925. Licenciado em Direito pela Universidade de Coimbra. Presidente da Associação Académica desta Universidade. Advogado. Militante do PSD. Deputado à Assembleia Constituinte, 1975, e à Assembleia da República, 1976 (suspendeu o mandato), 1979 (idem), 1980, 1983, 1985, 1987 (suspendeu mandato). Foi nomeado Governador Civil de Lisboa em 11-07-1983 pelo PSD. Exerceu o cargo até 16-12-1991. Faleceu em Torres Vedras em 21-09-2005.</t>
  </si>
  <si>
    <t>Tramagal, Abrantes</t>
  </si>
  <si>
    <t>Lic. Ciências Sociais e Políticas Ultramarinas, Assistente Social</t>
  </si>
  <si>
    <t>N. Tramagal, Abrantes, distrito de Santarém, 09-06-1930. Assistente social. Curso de Ciências Pedagógicas. Licenciada em Ciências Sociais e Políticas Ultramarinas, 1969. Diretora do Centro Infantil de Tomar. Provedora adjunta da Santa Casa da Misericórdia de Lisboa, 1983. Presidente da Comissão para a Igualdade no Trabalho e no Emprego. Membro da Assembleia Municipal de Lisboa. Foi nomeada Governadora Civil de Lisboa em 16-12-1991. Exerceu o cargo até 16-11-1995.</t>
  </si>
  <si>
    <t>N. Torres Vedras, distrito de Lisboa, 26-11-1940. Licenciado em Filologia Germânica e Ciências Pedagógicas. Professor do ensino secundário. Deputado à Assembleia Constituinte, 1975, e à Assembleia da República, 1983, 1991. Foi eleito Presidente da Câmara Municipal de Torres Vedras em 12-12-1976 pelo PS. Exerceu o cargo até 25-04-1983, não completando o terceiro mandato, e foi substituído por José Augusto Clemente de Carvalho. Presidente da Associação de Municípios de Torres Vedras e dirigente nacional do PS, 1987. Em 16-11-1995 foi nomeado Governador Civil de Lisboa, cargo que exerceu até 14-05-2002. Presidente da Assembleia Municipal de Torres Vedras, 2005. Recebeu medalhas da câmara e dos bombeiros. Presidente da Associação Distrital de Lisboa, Secretário da Federação Regional do Oeste do PS.</t>
  </si>
  <si>
    <t>N. Lisboa, 14-02-1969. Filha de Pedro de Vasconcelos Caeiro, n. 1937, militar, e de Maria Teresa Leandro de Almeida Figueiredo. Sobrinha-neta do pintor e escritor Mário Cesariny. Licenciada em Direito pela Faculdade de Direito da Universidade de Lisboa. Estágio de advocacia na PLMJ &amp; Associados, 1993-1995. Advogada. Vogal da Comissão Politica Distrital de Lisboa do CDS-PP, 1996-1998. Tradutora do Tribunal de Justiça e do Tribunal de 1ª Instância da Comunidade Europeia, 1996-1999. Membro da Assembleia de Freguesia das Mercês, 1997-2001. Jurista na Portugália Airlines, 1998-1999. Vogal da Comissão Politica Nacional do CDS-PP, 1998-2005. Chefe de Gabinete do Grupo Parlamentar do CDS-PP na Assembleia da República, 1999-2001. Foi nomeada Governadora Civil de Lisboa em 14-05-2002. Exerceu o cargo até 12-09-2003. Membro da Comissão Executiva do CDS-PP, 2003-2005. Secretária de Estado da Segurança Social no XV Governo Constitucional, 12-09-2003 – 17-07-2004. Secretária de Estado das Artes e dos Espetáculos no XVI Governo Constitucional, 21-07-2004 – 11-03-2005. Deputada à Assembleia da República, 2005, 2009, 2011, pelo CDS-PP. Professora da Universidade Independente, 2007. Vice-Presidente da Comissão Política Nacional do CDS-PP, 2008. Tem um filho. Casou com Miguel Sousa Tavares em Pavia, Mora, em 25-06-2011.</t>
  </si>
  <si>
    <t>N. Lisboa, 21-03-1969. Licenciado em Direito. Advogado. Foi nomeado Governador Civil de Lisboa em 12-09-2003. Exerceu o cargo até 05-04-2005. Presidente da Comissão Política Concelhia de Sintra do CDS-PP. Secretário-Geral do CDS-PP. Membro da Comissão Política Nacional do CDS-PP. Administrador da SANEST, Saneamento da Costa do Estoril, SA. Administrador da Tratolixo. Presidente do Conselho Diretivo da AMTRES, Associação de Municípios de Cascais, Mafra, Oeiras e Sintra para o Tratamento de Resíduos Sólidos. Em 2009 foi eleito vereador da Câmara Municipal de Sintra. Deputado à Assembleia da República, 2011, pelo CDS-PP. Consultor na Sociedade de Advogados Vaz Serra e Associados. Membro da Direção da Associação Turismo de Lisboa. Presidente da Mesa Concelhia de Sintra do CDS-PP. Membro do Conselho Nacional do CDS-PP. Representante do Grupo Parlamentar do CDS-PP no Grupo Parlamentar de Amizade Portugal-Japão. Representante do Grupo Parlamentar do CDS-PP no Grupo Parlamentar de Amizade Portugal-Sérvia.</t>
  </si>
  <si>
    <t>N. Lisboa, 1949. Licenciada em Ciências Sociais e Políticas Ultramarinas. Militante do PS. Quadro superior da função pública. Diretora-geral do FAOJ, Fundo de Apoio aos Organismos Juvenis. Adjunta do Ministro da Cultura, 1983. Membro do Comissariado para a Europália, Bélgica, 1991. Membro da Comissão Nacional para as Comemorações dos Descobrimentos Portugueses, 1992. Administradora financeira de Lisboa Capital Europeia da Cultura, 1994. Administradora do Centro Cultural de Belém, 1996-2004. Foi nomeada Governadora Civil de Lisboa em 05-04-2005 pelo PS. Exerceu o cargo até 26-02-2008. Presidente do conselho de administração da Docapesca, 2010.</t>
  </si>
  <si>
    <t>Fontes, Santa Marta de Penaguião, distrito de Vila Real</t>
  </si>
  <si>
    <t>N. Fontes, Santa Marta de Penaguião, distrito de Vila Real, 04-12-1954. Licenciada em Línguas e Literaturas Modernas com Mestrado em Ciência Política e Relações Internacionais pela Universidade Nova de Lisboa. Secretária-geral da Área Metropolitana de Lisboa, quando foi nomeada Governadora Civil de Lisboa em 08-02-2008 pelo PS. Exerceu o cargo até 01-09-2009, por ter sido nomeada, em 31-10-2009, Secretária de Estado da Administração Interna.</t>
  </si>
  <si>
    <t>Funcionário Público, gestor de empresas</t>
  </si>
  <si>
    <t>Licenciado. Gestor de empresas. Técnico superior da Câmara Municipal de Lisboa e chefe de gabinete da governadora civil de Lisboa. Foi nomeado Governador Civil de Lisboa em 01-09-2009 em substituição de Maria Dalila Correia Araújo Teixeira e até à nomeação de António Bento da Silva Galamba em 27-11-2009.</t>
  </si>
  <si>
    <t>Vila Franca de Xira</t>
  </si>
  <si>
    <t>N. Vila Franca de Xira, distrito de Lisboa, 11-11-1968. Licenciado em Direito e Relações Internacionais. Consultor de empresas. Deputado à Assembleia da República 1995, 1999, 2002, 2005, 2009. Vereador da Câmara Municipal das Caldas da Rainha, 2005. Foi nomeado Governador Civil de Lisboa em 27-11-2009 pelo PS e exerceu o cargo até à extinção do mesmo em 30-06-2011.</t>
  </si>
  <si>
    <t>N. Chaves, distrito de Vila Real. Capitão das Forças Armadas. Proprietário rural na Ponte de Sor, distrito de Portalegre. Foi nomeado Governador Civil de Portalegre em 03-10-1929. Exerceu o cargo até 18-11-1933.</t>
  </si>
  <si>
    <t>N. Campo Maior, distrito de Portalegre, 01-01-1892. Licenciado em Direito. Advogado. Proprietário rural e lavrador. Foi nomeado Presidente da Comissão Administrativa de Campo Maior em 1933. Em 18-11-1933 foi nomeado Governador Civil de Portalegre. Exerceu o cargo até 17-11-1934. Deputado à Assembleia Nacional, 1942. Presidente do Conselho Geral do Grémio da Lavoura e do Sindicato Agrícola, vice-provedor da Santa Casa da Misericórdia local, delegado do governo junto da Federação Nacional dos Industriais de Moagem. Chefe de gabinete do Ministro da Agricultura. Faleceu em 1995.</t>
  </si>
  <si>
    <t>N. Lisboa, 03-11-1906. Licenciado em Direito. Conservador do registo predial. Proprietário rural. Foi nomeado Presidente da Comissão Administrativa do Gavião, distrito de Portalegre, em 28-05-1937 (DGII nº 127, 02-06-1937). Em 14-12-1937 passou a Presidente da mesma câmara (DGII nº 292, 15-12-1937). Exonerado em 24-10-1944 (DGII nº 250, 27-10-1944). Em simultâneo, em 19-02-1941 foi nomeado Governador Civil de Portalegre (DGII nº 42, 20-02-1941) e foi exonerado a seu pedido em 15-05-1942 do cargo que exerceu com zelo e competência  (DGII nº 118, 22-05-1942). Entre 1941 e 27-10-1949 foi João Pedro de Ascensão, o Vice-Presidente da Câmara Municipal em exercício, que assinou todas as atas. Obras publicadas: O Município no Estado Social Corporativo, 1939; A reforma administrativa de 1936, 1940. Faleceu em 08-05-2004.</t>
  </si>
  <si>
    <t>N. Santa Cruz da Trapa, São Pedro do Sul, Aveiro, 28-09-1908. Filho de Maria José Teixeira de Almeida e de Luís Marques de Almeida. Licenciado em Histórico-Filosóficas pela Faculdade de Letras da Universidade do Porto e em Direito pela Universidade de Coimbra. Professor do Liceu Nacional de Portalegre, onde foi colega de José Régio. Governador Civil substituto de Viseu, foi exonerado a seu pedido em 26-05-1942 do cargo que exerceu com zelo e dedicação (DGII nº 132, 08-06-1942) e foi nomeado Governador Civil de Portalegre em 15-05-1942 (DGII nº 118, 22-05-1942). Exonerado a seu pedido em 15-09-1943 do cargo que exerceu com zelo, dedicação e patriotismo (DGII nº 220, 20-09-1943). Deputado à Assembleia Nacional, 1945, 1949, 1953, 1965. Presidente da comissão concelhia da União Nacional de São Pedro do Sul. A 08-12-1947 casou com Maria Eduarda de Ataíde Sá e Melo Amaral Marques Teixeira, com dois filhos: João José Ataíde Amaral Marques Teixeira e Isabel Maria Amaral Marques Teixeira Soares Ferreira. Em 07-03-1957 foi nomeado Governador Civil de Viseu por conveniência urgente de serviço público (DGII nº 56, 08-03-1957). Exonerado a seu pedido em 29-06-1964 com louvores (DGII nº 155, 03-07-1964). Foi distinguido com a Medalha de Ouro da Cidade de Viseu, 1963. Representante do Estado na Administração da CNE, Companhia Nacional de Eletricidade, por deliberação do Conselho de Ministros, 1964. Faleceu em 05-02-2000.</t>
  </si>
  <si>
    <t xml:space="preserve">N. Sé, Portalegre, 31-01-1912. Licenciado em Direito. Advogado e escritor. Proprietário rural. Foi nomeado Presidente da Câmara Municipal de Portalegre em 30-12-1937 (DGII nº 305, 31-12-1937). Exonerado em 16-10-1943 (DGII nº 251, 28-10-1943) por ter sido nomeado Governador Civil de Portalegre em 12-10-1943 (DGII nº 242, 16-10-1943). Exonerado em 26-10-1944 do cargo que exerceu com zelo e dedicação (DGII nº 250, 27-10-1944). Delegado do INTP, Instituto Nacional do Trabalho e Previdência, 1943. Procurador à Câmara Corporativa, 1949. Presidente da Comissão Administrativa do Grémio dos Retalhistas de Mercearia do Sul. Adjunto do presidente da Comissão de Coordenação Económica e presidente da Comissão Administrativa do Grémio dos Armazenistas e Exportadores de Azeite. Colaborou em jornais e revistas e dirigiu a Acção: revista dos estudantes católicos de Lisboa, Lisboa, 1933. Obra publicada: Direito administrativo português de harmonia com as prelecções de Domingos Fézas Vital, ao censo do 2º ano jurídico de 1929-1930, com Alberto Lopes Madeira, Eduardo Martins Manso, Coimbra, Casa do Castelo, 1930. </t>
  </si>
  <si>
    <t>João Augusto Firmino Marchante</t>
  </si>
  <si>
    <t>médico, proprietário agrícola</t>
  </si>
  <si>
    <t xml:space="preserve">N. Sousel, distrito de Portalegre, 12-03-1897. Família de grandes proprietários rurais locais. Licenciado em Medicina, 1926. Médico em Sousel. Foi nomeado vogal do Conselho Municipal, 1937, e Presidente da Câmara Municipal de Sousel em 30-09-1940. Em 11-01-1947 passou a Governador Civil de Portalegre em 11-01-1947 (DGII nº 11, 14-01-1947). Exonerado a seu pedido em 27-09-1951 com louvores porque foi nomeado presidente da Junta Nacional dos Produtos Pecuários (DGII nº 231, 04-10-1951). Deputado à Assembleia Nacional, 1957. Presidente do Grémio da Lavoura e da comissão concelhia da União Nacional. Provedor da Santa Casa da Misericórdia local e comandante de lança da Legião Portuguesa. Vogal da Junta da Província do Alto Alentejo. Recebeu louvores como médico da GNR. </t>
  </si>
  <si>
    <t>Estudos superiores. Foi nomeado Governador Civil de Portalegre em 10-11-1951 por conveniência urgente do serviço público (DGII nº 266, 16-11-1951). Exonerado a seu pedido em 11-05-1953 com louvores (DGII nº 113, 13-05-1953).</t>
  </si>
  <si>
    <t>N. Portalegre, 13-03-1891. Licenciado em Medicina. Tenente-Coronel Médico das Forças Armadas na reserva. Presidente da Câmara Municipal de Portalegre antes de 1936. Exerceu clínica em Montalvão e foi radiologista no Hospital de Portalegre. Deputado à Assembleia Nacional, 1945, 1949. Foi nomeado Governador Civil de Portalegre em 11-05-1953 por conveniência urgente do serviço público (DGII nº 113, 13-05-1953). Exonerado a seu pedido em 06-12-1955 com louvores (DGII nº 286, 12-12-1955). Diretor do Serviço de Doenças Infetocontagiosas do Hospital Militar e médico da Assistência Nacional aos Tuberculosos em Lisboa. Faleceu em 1979.</t>
  </si>
  <si>
    <t>Figueira da Foz, distrito de Coimbra</t>
  </si>
  <si>
    <t>Bacharel em Direito, publicista, escritor / Delegado do INTP</t>
  </si>
  <si>
    <t>N. Figueira da Foz, distrito de Coimbra. Bacharel em Direito. Publicista, escritor. Delegado do INTP, Instituto Nacional do Trabalho e Previdência. Foi nomeado Governador Civil de Portalegre em 06-12-1955 por conveniência urgente do serviço público (DGII nº 286, 12-12-1955). Exonerado a seu pedido em 27-06-1960 com louvores (DGII nº 150, 28-06-1960).</t>
  </si>
  <si>
    <t>N. Portalegre, 26-07-1907. Licenciado em Direito. Advogado. Proprietário rural. Foi nomeado Vice-Presidente da Câmara Municipal de Portalegre em 25-03-1941 (DGII nº 73, 29-03-1941). Em 01-11-1943 foi nomeado Presidente da mesma câmara (DGII nº 261, 09-11-1943). Teve processo no Tribunal Judicial da Comarca de Portalegre por ter ordenado o prosseguimento de obras municipais que se encontravam embargadas judicialmente. As obras eram de pesquisa de águas para o abastecimento público e estavam devidamente projetadas com a aprovação dos serviços competentes do Estado, e por este comparticipadas. Visto tratar-se de trabalhos de interesse público urgente e, por terem a aprovação do Governo, não poderem ser embargadas, considerando que o procedimento adotado lhe fora sugerido superiormente e era o que mais se harmonizava com o interesse público, e ainda tendo em vista as informações prestadas pelo Governador Civil, foi denegada autorização para ele ser demandado criminalmente (DGII nº 40, 19-02-1948). Exonerado a seu pedido em 13-11-1950 (DGII nº 269, 18-11-1950). Foi de novo nomeado para o mesmo cargo em 24-07-1959 (DGII nº 175, 28-07-1959). Em 26-07-1960 foi nomeado Governador Civil de Portalegre por conveniência urgente do serviço público (DGII nº 177, 30-07-1960), motivo pelo qual foi exonerado do cargo de Presidente da Câmara em 12-08-1960 com louvores (DGII nº 192, 18-08-1960). Faleceu no cargo em 06-10-1962.</t>
  </si>
  <si>
    <t>N. Bragança. Licenciado em Engenharia Florestal. Silvicultor. Foi nomeado Governador Civil de Portalegre em 09-01-1970 por conveniência urgente do serviço público (DGII nº 12, 15-01-1970). Exonerado a seu pedido em 10-02-1972 com louvores (DGII nº 50, 29-02-1972).</t>
  </si>
  <si>
    <t>N. Lisboa. Licenciado em Engenharia Agronómica. Foi nomeado Governador Civil de Portalegre em23-04-1963 por conveniência urgente do serviço público (DGII nº 98, 25-04-1963). Exonerado a seu pedido em 11-12-1969 com louvores (DGII nº 289, 12-12-1969).</t>
  </si>
  <si>
    <t>Lic. em Direito, advogado, quadro superior da função pública</t>
  </si>
  <si>
    <t xml:space="preserve">N. Sousel, distrito de Portalegre. Licenciado em Direito. Advogado e quadro superior da função pública. Foi nomeado Governador Civil de Portalegre em 29-02-1972 por conveniência urgente do serviço público (DGII nº 53, 03-03-1972). Exonerado das suas funções em 25-04-1974 pelo Decreto-Lei nº 170/74 do mesmo dia. </t>
  </si>
  <si>
    <t>N. Portalegre. Licenciado em Direito. Advogado. Foi nomeado Governador Civil de Portalegre em 30-09-1974 por conveniência urgente de serviço público (DGII nº 234, 08-10-1974). Exonerado em 22-09-1976 (DGII nº 233, 04-10-1976).</t>
  </si>
  <si>
    <t xml:space="preserve">N. Portalegre, 17-11-1947. Licenciado em Filologia Germânica. Curso Superior de Ciências Pedagógicas. Professor do Liceu de Portalegre. Diretor da Escola Preparatória de Castelo de Vide. Foi nomeado Governador Civil de Portalegre em 23-09-1976 (DGII nº 233, 04-10-1976). Exerceu o cargo até 27-02-1978. Deputado à Assembleia Constituinte, 1975, e à Assembleia da República, 1976, 1979, 1980, 1983, 1985, 1987, 1991, 1995, 1999, 2002, 2005, 2009, 2011, pelo PS. Presidente da Comissão Parlamentar de Defesa Nacional. Secretário de Estado da Defesa Nacional, do Desporto, da Administração Regional e Local. Presidente da Assembleia Municipal de Portalegre, 1979. Fundador e Membro da Direção do Sindicato dos Professores do Distrito de Portalegre e diretor do semanário regional A Rabeca. Obras publicadas: Mais e melhor desporto, Lisboa, Secretaria de Estado Desporto, 1997; além de diversos textos sobre política, defesa nacional, autarquias e desporto, entre os quais Um Rumo para o Desporto e Dois Anos de Governo, Dois Anos de Desporto. Fez parte da Comissão Nacional Eleita no XIII Congresso Nacional do PS. Membro da Assembleia Parlamentar da União da Europa Ocidental. Membro da Comissão de Defesa da Assembleia Parlamentar da União da Europa Ocidental. Vice-Presidente da Comissão Económica da Assembleia do Atlântico Norte. Presidente da Subcomissão para a Convergência e Cooperação Económica Este-Oeste. Presidente da Subcomissão para a Cooperação Atlântica em matéria de Defesa e Segurança. Membro da Comissão de Segurança e Defesa da Assembleia Parlamentar do Atlântico Norte. Relator Geral da Comissão de Segurança e Defesa da Assembleia Parlamentar do Atlântico Norte. Membro fundador da Cooperativa Rádio Portalegre. </t>
  </si>
  <si>
    <t>Licenciado em Medicina. Médico. Foi nomeado Governador Civil de Portalegre em 05-06-1978. Exerceu o cargo até 14-02-1980.</t>
  </si>
  <si>
    <t>Francisco Alberto Fortunato Queirós</t>
  </si>
  <si>
    <t xml:space="preserve">N. Portalegre, 01-04-1933. Magistério Primário. Professor do ensino primário. Delegado escolar, encarregado da secção da Direção-Geral do Ensino Primário, professor de didática das escolas do Magistério Primário, diretor de curso da Telescola e vogal da Junta Nacional da Educação. Procurador à Câmara Corporativa, 1965. Foi nomeado Governador Civil de Portalegre em 14-02-1980. Exerceu o cargo até 30-09-1981. Obras publicadas: Didáctica especial, Coimbra, Atlântida, 1964; D. Pedro V e a educação: (ideário pedagógico de um rei), Porto, Faculdade de Letras, 1973; Dom Pedro V e os negócios militares, Porto, Centro de História da Universidade, 1973; D. Pedro V e o seu pensamento político, Porto, Assembleia Distrital do Porto, 1974; A educação de D. Pedro V, Lisboa, Centro de Estudos Humanísticos Portugueses, 1981; Annaes das Sciencias das Artes e das Letras (Paris, (1818-1822), Porto, Centro de História da Universidade, 1983; Epistolário de D. Pedro V: cartas para o visconde de Sarmento, António José d'Ávila e outros, Lisboa, Academia das Ciências, 1983; Carta de D. Pedro II, Imperador do Brasil, ao Rei D. Fernando II, Porto, 1985; A questão ibérica: correspondência de D. Fernando, Marquês de Sá da Bandeira, conde de Alte e duque de Saldanha, Portalegre, Instituto Politécnico, 2003. </t>
  </si>
  <si>
    <t>Médico veterinário</t>
  </si>
  <si>
    <t>Licenciado em Medicina Veterinária. Foi nomeado Governador Civil de Portalegre em 11-11-1981. Exerceu o cargo até 25-02-1983.</t>
  </si>
  <si>
    <t>Médico veterinário, proprietário rural</t>
  </si>
  <si>
    <t>N. Lisboa, 1907. Licenciado em Medicina Veterinária. Proprietário rural. Foi nomeado Presidente da Câmara Municipal de Castelo de Vide, distrito de Portalegre, em 20-09-1957 (DGII nº 224, 25-09-1957). Exonerado a seu pedido em 24-10-1961 (DGII nº 253, 28-10-1961). Num dos poucos casos de transição de regime foi eleito para o mesmo cargo em 12-12-1976 pelo PS. Nessa data já estava aposentado. Exerceu o cargo até 16-12-1979, cumprindo um mandato. Em 11-07-1983 foi nomeado Governador Civil de Portalegre, cargo que exerceu até 16-12-1985.</t>
  </si>
  <si>
    <t>N. Portalegre, 17-12-1931. Licenciado em Direito pela Universidade de Coimbra. Advogado. Professor do ensino secundário. Presidente da Comissão Administrativa da Caixa de Previdência, 1974-1985. Foi nomeado Governador Civil de Portalegre em 16-12-1985. Exerceu o cargo até 16-11-1995.</t>
  </si>
  <si>
    <t>N. Margem, Gavião, distrito de Portalegre, 1954. Licenciado em Medicina. Médico. Foi eleito vereador em 1982 e Presidente da Câmara Municipal do Gavião em 12-12-1993 pelo PS. Exerceu o cargo até 18-11-1995, não completando o primeiro mandato, e foi substituído por Jorge Manuel Martins de Jesus. Nessa data foi nomeado Governador Civil de Portalegre, cargo que exerceu até 29-04-2002. Deputado à Assembleia da República, 1999, mas não cumpriu o mandato.</t>
  </si>
  <si>
    <t>N. Portalegre, 01-09-1958. Licenciado em Economia. Inspetor tributário. Foi nomeado Governador Civil de Portalegre em 30-04-2002 pelo PSD. Exerceu o cargo até 05-04-2005. Deputado à Assembleia da República, 2009, 2011.</t>
  </si>
  <si>
    <t>N. Portalegre, 1940. Empregado bancário. Foi eleito Presidente da Câmara Municipal do Gavião, distrito de Portalegre, em 12-12-1982 pelo PS. Exerceu o cargo até 12-12-1993, cumprindo três mandatos. Em 31-03-2005 foi nomeado Governador Civil de Portalegre e exerceu o cargo até à extinção do mesmo em 30-06-2011.</t>
  </si>
  <si>
    <t xml:space="preserve">N. Porto. Licenciado. Professor agregado de Matemática no Liceu Rodrigues de Freitas. Foi nomeado Governador Civil do Porto em 1937. Exonerado a seu pedido em 10-05-1938 do cargo que exerceu com muito zelo, dedicação e patriotismo (DGII nº 109, 13-05-1938). </t>
  </si>
  <si>
    <t>Tomar, distrito de Santarém</t>
  </si>
  <si>
    <t>Bacharel em Direito / Major de Infantaria</t>
  </si>
  <si>
    <t>N. Tomar, distrito de Santarém. Bacharel em Direito. Major de Infantaria das Forças Armadas. Foi nomeado Governador Civil do Porto em 27-04-1933. Exonerado a seu pedido em 08-06-1935 do cargo que exerceu com zelo, dedicação e patriotismo (DGII nº 141, 20-06-1935).</t>
  </si>
  <si>
    <t>N. Aveiro, 01-08-1895. Filho de Jorge Couceiro da Costa, Juiz Conselheiro do Supremo Tribunal de Justiça, secretário de estado da Justiça em 1918 e deputado, e de Ismália de Almeida Vilhena. Neto de Francisco Manuel Couceiro da Costa, bacharel em Direito, com cargos na administração pública e na diplomacia, e deputado. Casado com Maria Luísa de Morais Sarmento da Silva Carvalho, n. c. 1895, com uma filha: Maria dos Prazeres Lançarote Couceiro da Costa, n. 23-09-1924, casada com José Júlio Pizarro Beleza. Curso da Escola de Guerra, na arma de Cavalaria, 1916. Oficial do Exército. Licenciado em Ciências Matemáticas pela Universidade do Porto, 1925. Professor de liceu. Doutorado pela Universidade do Porto, 1929. Professor auxiliar da Faculdade de Ciências da Universidade do Porto e Professor Catedrático, 1933. Foi nomeado Governador Civil do Porto em 08-06-1935 em comissão de serviço (DGII nº 141, 20-06-1935). Exerceu o cargo até 30-06-1937. Diretor do Instituto do Vinho do Porto, 1937-1938. Deputado à Assembleia Nacional, 1945. Membro de comissões concelhias e distritais da União Nacional. Vice-presidente da Comissão Distrital da União Nacional do Porto. Faleceu em 1957.</t>
  </si>
  <si>
    <t>Lic. em Direito, advogado / ajudante do Procurador Geral da República</t>
  </si>
  <si>
    <t>N. Longra, Mirandela, distrito de Bragança, 11-08-1900. Licenciado em Direito pela Universidade de Coimbra, 1923. Conservador dos registos civil e predial em Vila Flor, Esposende, 1926-28, e Valpaços, 1928-1934. Primeiro Secretário do Tribunal da Relação do Porto. Ajudante do Procurador-Geral da República no Tribunal da Relação do Porto, 1936. Presidente da Câmara Municipal de Vila Flor, distrito de Bragança, 1926-1927. Foi nomeado Governador Civil do Porto em 10-05-1938 (DGII nº 109, 13-05-1938). Exerceu o cargo até 30-01-1941 (DGII nº 28, 04-02-1941). Deputado à Assembleia Nacional, 1942, 1945, 1949, 1953, 1957, e Procurador à Câmara Corporativa, 1957, 1961, 1965, 1969. Subsecretário de Estado das Corporações e Previdência, 1940-44. Subsecretário de Estado da Assistência Social, 1944-49. Ministro do Interior, 1950-58. Responsável pelo encerramento do estabelecimento prisional do Tarrafal, em Cabo Verde, 1954. Teve várias condecorações. Foi homenageado com um busto em Vila Flor. Faleceu em 21-03-1973.</t>
  </si>
  <si>
    <t>Lic. em Direito, advogado professor</t>
  </si>
  <si>
    <t>N. Santo Tirso, distrito do Porto, 24-05-1880. Licenciado em Direito. Professor de Liceu. Advogado. Diretor-Geral do Ensino Secundário. Provedor da Santa Casa da Misericórdia de Santo Tirso, 1923-1932. Foi nomeado Governador Civil do Porto em 30-01-1941 (DGII nº 28, 04-02-1941). Exonerado em 27-11-1944 do cargo que exerceu com zelo e dedicação (DGII nº 277, 28-11-1944). Obras publicadas: As doutrinas económicas de Karl Marx: estudo expositivo e crítico, Coimbra, Imprensa Universidade, 1900; Reforma do imposto e outros meios de simplificação e aperfeiçoamento da vida económica dos estados, Coimbra, Imprensa da Universidade, 1901; O caracter scientifico da historia, Famalicão, Typ. Minerva, 1904; Resposta às injúrias dum juiz, Porto, 1932; Acção de anulação do testamento do Conde de Bertiandos: comarca de Viana do Castelo, 1933; D. Afonso VI, com J. A. Pires de Lima, Porto, Livraria Simões Lopes, 1937; Administração pública: subsídios para o estudo de alguns problemas, Porto, Porto Editora, 1945; Santo Tirso, zona de turismo, com Alexandre Lima Carneiro, Manuel Eduardo de Sousa e Carlos Sousa Machado, 1947; Procissões no Porto: o toldo: precedências, 1949; Projectos de embelezamento e regularização da cidade do Porto, 1949; Um caso jurídico pouco vulgar, Porto, Marânus, 1949; Santo Tirso: indicações gerais sobre o concelho, Porto, Rotep, 1950. Faleceu em 24-11-1953.</t>
  </si>
  <si>
    <t>24/05/1880</t>
  </si>
  <si>
    <t>Coronel de Infantaria médico</t>
  </si>
  <si>
    <t>N. Coimbra. Licenciado em Medicina. Coronel de Infantaria das Forças Armadas. Foi nomeado Governador Civil do Porto em 27-11-1944 (DGII nº 277, 28-11-1944). Faleceu no cargo em 1946.</t>
  </si>
  <si>
    <t>Ponta Delgada, Açores</t>
  </si>
  <si>
    <t>N. Ponta Delgada, Açores. Coronel do Corpo do Estado Maior das Forças Armadas. Foi nomeado Governador Civil do Porto em 12-02-1946 (DGII nº 37, 14-02-1946). Exonerado a seu pedido em 19-11-1947 do cargo que exerceu com zelo, dedicação e patriotismo (DGII nº 272, 21-11-1947).</t>
  </si>
  <si>
    <t>N. Porto. Licenciado em Engenharia Agronómica. Foi nomeado Governador Civil do Porto em 01-02-1950 (DGII nº 27, 02-02-1950). Exonerado a seu pedido em 19-02-1951 com louvores (DGII nº 45, 24-02-1951).</t>
  </si>
  <si>
    <t>N. Tadim, Braga, 03-10-1899. Licenciado em Medicina. Médico municipal. Diretor clínico do hospital da Misericórdia na Ilha Terceira. Delegado especial da Direção-Geral de Saúde, 1936-1940. Subdelegado de saúde em Vila Praia da Vitória, Distrito Autónomo de Angra do Heroísmo, Açores, onde foi vogal da Comissão Administrativa até 30-04-1937 (DGII nº 104, 06-05-1937). Em 1940 foi nomeado Presidente da Câmara Municipal de Vila Praia da Vitória. Exerceu o cargo até 1942. Doutorado em Medicina e Cirurgia pela Universidade de Coimbra. Inspetor de Saúde de Coimbra, 1942. Delegado de Saúde do Distrito do Porto, 1949. Foi nomeado Governador Civil do Porto em 19-02-1951 (DGII nº 45, 24-02-1951). Exonerado a seu pedido em 26-03-1957 com louvores (DGII nº 74, 29-03-1957). Procurador à Câmara Corporativa, 1957, 1961. Membro da direção da Liga Portuguesa de Educação Sanitária, 1958. Presidente da Junta Diocesana da Ação Católica de Coimbra. Delegado Provincial da Mocidade Portuguesa da Beira Litoral. Diretor dos Correios de Coimbra. Provedor da Santa Casa da Misericórdia do Porto e vogal da comissão executiva da União Nacional. Concebeu o projeto de construção do Hospital da Prelada, que hoje tem o seu nome. Obras publicadas: A anestesia geral pelo cloreto de etilo, Coimbra, Tipografia Minerva, 1922; O congresso anual de saúde em Folkestone, Porto, 1957; Os serviços de saúde e os clínicos, Porto, 1958; Alguns aspectos da administração de saúde pública nos Estados Unidos da América, Porto, 1958; Relações das Delegações e Subdelegações de Saúde com outros serviços, 1963; Organização dos serviços de saúde, Lisboa, 1971; National health systems and the covering of the whole population, Lisboa, 1975. Condecorado com o grau de comendador.</t>
  </si>
  <si>
    <t>N. Cedofeita, Porto, 23-11-1909. Licenciado em Direito. Conservador do registo predial em Monção, Melgaço, Braga e Porto. Provedor da Santa Casa da Misericórdia de Braga e do hospital de São Marcos, na mesma cidade. Vice-Presidente da comissão distrital da União Nacional de Braga. Foi nomeado Presidente da Câmara Municipal de Melgaço, distrito de Viana do Castelo, em 20-12-1944 (DGII nº 298, 23-12-1944). Exonerado em 17-02-1949 (DGII nº 43, 22-02-1949). Deputado à Assembleia Nacional, 1949, 1953, 1961, 1965. Em 26-03-1957 foi nomeado Governador Civil do Porto (DGII nº 74, 29-03-1957). Exonerada a seu pedido em 03-04-1961 com louvores (DGII nº 80, 04-04-1961). Foi autorizado a aceitar e usar as insígnias de comendador da Ordem de Mérito Civil, com que foi agraciado pelo Governo Espanhol (DGII nº 116, 16-05-1959). Teve várias condecorações e foi autor de obras jurídicas. Faleceu em 2002.</t>
  </si>
  <si>
    <t>N. Póvoa de Varzim, distrito do Porto. Brigadeiro das Forças Armadas na reserva. Foi nomeado Governador Civil do Porto em 03-04-1961 por conveniência urgente de serviço público (DGII nº 80, 04-04-1961). Exonerado a seu pedido em 23-02-1962 com louvores (DGII nº 49, 27-02-1962).</t>
  </si>
  <si>
    <t xml:space="preserve">N. Matosinhos, distrito do Porto, 17-07-1907. Licenciado em Engenharia Civil. Engenheiro diretor dos serviços de urbanizações e obras do quadro dos serviços técnicos da Câmara Municipal do Porto. Foi nomeado Presidente da Câmara Municipal de Vila Nova de Gaia, distrito do Porto, em 10-12-1955 (DGII nº 290, 16-12-1955). Exonerado em 29-03-1960 com louvores (DGII nº 78, 02-04-1960). Deputado à Assembleia Nacional, 1957. Delegado do Governo junto da Hidroelétrica do Cávado, 1961. Em 23-02-1962 foi nomeado Governador Civil do Porto por conveniência urgente de serviço público (DGII nº 49, 27-02-1962). Exonerado a seu pedido em 02-01-1964 com louvores (DGII nº 6, 08-01-1964). Pertenceu à direção da Ação Católica e da comissão distrital da União Nacional. Recebeu louvores e condecorações. Obras publicadas: Abastecimento e higienização do leite: relatório da missão de estudo ao estrangeiro, com Amadeu Eduardo de Campos Paiva, Porto, Câmara Municipal, 1948; João Gonçalves Zargo, cavaleiro da Casa do Infante, Matosinhos, 1961. </t>
  </si>
  <si>
    <t>Lic. em Direito, quadro superior da função pública</t>
  </si>
  <si>
    <t>Lic. em Direito, advogado / Delegado do INTP</t>
  </si>
  <si>
    <t>N. Cantanhede, distrito de Coimbra. Licenciado em Direito. Quadro superior da função pública. Foi nomeado Governador Civil do Porto em 02-01-1964 por conveniência urgente de serviço (DGII nº 6, 08-01-1964). Exonerado em 31-03-1969 com louvores: foi vítima de um grave acidente em serviço que pôs em risco a sua vida e o impossibilitou de regressar à atividade durante um longo período (DGII nº 80, 04-04-1969).</t>
  </si>
  <si>
    <t xml:space="preserve">N. Porto. Major do Corpo do Estado-Maior das Forças Armadas na reserva. Foi nomeado Governador Civil do Porto em 31-03-1969 por conveniência urgente de serviço público (DGII nº 80, 04-04-1969). Exonerado a seu pedido em 11-04-1974 com louvores (DGII nº 91, 18-04-1974). </t>
  </si>
  <si>
    <t>Lic. em Direito. Magistrado judicial. Delegado do procurador</t>
  </si>
  <si>
    <t>N. Espinho, distrito de Aveiro. Licenciado em Direito. Magistrado judicial. Delegado do procurador. Foi nomeado Governador Civil do Porto em 11-04-1974 por conveniência urgente de serviço público (DGII nº 91, 18-04-1974). Exonerado das suas funções em 25-04-1974 pelo Decreto-Lei nº 170/74 do mesmo dia.</t>
  </si>
  <si>
    <t>N. Porto, 25-03-1910. Enquanto estudante de Direito na Universidade de Coimbra residiu na República das Águias, fundada pelo seu irmão, Carlos Cal Brandão, e inscreveu-se na loja maçónica Revolta, 1928. Aí desenvolveu uma importante ação na luta estudantil, de 1928 a 1931, tendo-lhe sido fixada residência em Estarreja, por implicação no movimento reviralhista. Daí partiu para o exílio em Espanha, regressando a Lisboa para terminar a licenciatura em Direito. Advogado no Porto, 1936. Em 1938 foi preso por manter ligações com elementos da Frente Popular. Fez parte da comissão do Norte do MUNAF e participou na fundação do MUD, tendo sido preso na sequência da proibição deste. Nas eleições presidenciais de 1949 foi membro constituinte da comissão do Porto da candidatura do General Norton de Matos, e em 1958, apoiou a candidatura de Humberto Delgado, sendo novamente preso. Em 1961, foi candidato pela oposição à Assembleia Nacional, tendo subscrito o Programa para a Democratização da República. A partir de 1964, foi cofundador da Ação Socialista Portuguesa e, em 1969, foi candidato pela CEUD à Assembleia Nacional. Foi um dos fundadores do PS. Foi nomeado Governador Civil do Porto em 27-08-1974. Voltou a ser nomeado em 23-09-1976 (DGII nº 233, 04-10-1976). Exerceu o cargo até 14-02-1980. Em 11-07-1983 foi de novo nomeado para o mesmo cargo, que exerceu até 16-12-1985. Deputado à Assembleia Constituinte, 1975, e à Assembleia da República, 1976, 1980, 1983, 1985, 1987, pelo PS. Foi agraciado pelo rei de Espanha com a Ordem de Mérito Civil e pelo Presidente da República Portuguesa com a Ordem Militar de Cristo. Faleceu em 21-10-1996.</t>
  </si>
  <si>
    <t>António Teixeira Rocha Pinto</t>
  </si>
  <si>
    <t>Arquiteto e oficial do exército</t>
  </si>
  <si>
    <t>N. Viana do Castelo. Licenciado em Arquitetura. Oficial do Exército. Foi nomeado Governador Civil do Porto em 14-02-1980. Exerceu o cargo até 11-07-1983.</t>
  </si>
  <si>
    <t>N. Campanhã, Porto, 19-11-1935. Licenciado em Engenharia Civil. Foi eleito vereador em 1982 pelo PSD e assumiu o cargo de Presidente da Câmara Municipal do Porto em 1985, substituindo António Guilherme Paulo Valada. Exerceu o cargo até 15-12-1985, completando o mandato. Foi nomeado Governador Civil do Porto em 16-12-1985. Exerceu o cargo até 04-01-1988. Deputado à Assembleia da República, 1995, mas suspendeu o mandato. Presidente do conselho de administração da Sociedade de Transportes Coletivos do Porto, SA. Diretor da EDP. Ministro da Defesa Nacional, 1990. Gestor da Associação para o Museu dos Transportes e Comunicações.</t>
  </si>
  <si>
    <t xml:space="preserve">N. Freamunde, Paços de Ferreira, distrito do Porto, 1932. Licenciado em Medicina. Médico. Foi eleito Presidente da Câmara Municipal de Paços de Ferreira, em 12-12-1976 pelo PSD. Exerceu o cargo até 04-01-1988 e foi substituído por Arménio da Assunção Pereira, não completando o quarto mandato por ter sido nomeado Governador Civil do Porto. Exerceu o cargo até 26-07-1989. Em 1993 foi eleito Presidente da Assembleia Municipal pelo PSD. </t>
  </si>
  <si>
    <t>Lic. em Geofísica, professor</t>
  </si>
  <si>
    <t>Ovar, distrito de Aveiro</t>
  </si>
  <si>
    <t>N. Ovar, distrito de Aveiro. Licenciado em Geofísica. Professor. Foi nomeado Vice-Governador Civil do Porto em 25-03-1976. Exonerado em 22-09-1976 (DGII nº 233, 04-10-1976). Voltou a ser nomeado para o mesmo cargo em 16-12-1985. Em 26-07-1989 passou a Governador Civil do Porto e exerceu o cargo até 16-12-1991. Comendador da Confraria do Vinho Verde.</t>
  </si>
  <si>
    <t>N. Porto, 1936. Ensino secundário nos liceus Alexandre Herculano e Rodrigues de Freitas no Porto. Licenciado em Medicina pela Faculdade de Medicina da Universidade do Porto. Médico. Serviço Militar como miliciano médico no Porto e uma comissão de serviço em Cabo Verde, 1962-1964. Internatos médicos geral e complementar de cirurgia no Hospital Geral de Santo António, no Porto. Cirurgião geral no Hospital de Santo António. Internato complementar de gastroenterologia. Integrado na carreira de Clínica Geral com grau de consultor, 1983. Diretor do Centro de Saúde de Aldoar-Ramalde. Assessor e chefe de serviço na Saúde. Vogal médico da Comissão Instaladora da Administração Regional de Saúde do Porto, 1987, e Presidente da Administração Regional de Saúde do Porto. Diretor do Hospital de Valongo, 1990. Foi nomeado Governador Civil do Porto em 16-12-1991. Exerceu o cargo até 17-02-1994. Foi eleito Presidente da Câmara Municipal de Valongo, distrito do Porto, em 12-12-1993 pelo PSD. Reeleito em 2005 pelo PSD e em 2009 pelo PSD/CDS-PP. Exerceu o cargo até 01-06-2013, antes de completar o quinto mandato, e foi substituído por João Paulo Rodrigues Baltazar. Presidente do Conselho de Administração dos Serviços Municipalizados das Águas de Valongo e do Conselho de Administração da Lipor, Serviço Intermunicipalizado de Gestão de Resíduos do Grande Porto. Vice-Presidente do Futebol Clube do Porto. Auditor do Instituto de Defesa Nacional.</t>
  </si>
  <si>
    <t>N. Lisboa, 04-06-1930. Frequência da Faculdade de Engenharia do Porto. Administrador de empresas têxteis. Deputado à Assembleia Constituinte, 1975. Vereador da Câmara Municipal de Gaia pelo PSD. Foi nomeado Governador Civil do Porto em 17-02-1994. Exerceu o cargo até 16-11-1995.</t>
  </si>
  <si>
    <t>Cascais</t>
  </si>
  <si>
    <t>Lic. em Ciências Físico-Químicas, professor</t>
  </si>
  <si>
    <t>N. Cascais, disrito de Lisboa. Licenciado em Ciências Físico-Químicas. Professor. Foi nomeado Governador Civil do Porto em 16-11-1995. Exerceu o cargo até 11-11-1999.</t>
  </si>
  <si>
    <t>N. Água Longa, Santo Tirso, distrito do Porto, 01-05-1951. Licenciado em Medicina. Médico do Quadro do Serviço Nacional de Saúde até 2000. Foi eleito Presidente da Câmara Municipal de Santo Tirso em 12-12-1982 pelo PS. Exerceu o cargo até 11-11-1999 e foi substituído por António Alberto de Castro Fernandes. Nessa data foi nomeado Governador Civil do Porto, cargo que exerceu até 14-05-2002. Deputado à Assembleia da República, 1995, 2005. Presidente do Conselho de Administração da AMAVE. Medalha de Mérito da Cruz Vermelha Portuguesa. Medalha Pedro Ernesto do Município do Rio de Janeiro.</t>
  </si>
  <si>
    <t>Lic. em Administração Regional e Autárquica. Assistente Universitário na cadeira de Ciência Política da Universidade Independente</t>
  </si>
  <si>
    <t>N. Fornos, Marco de Canaveses, distrito do Porto, 02-09-1956. Licenciado em Administração Regional e Autárquica. Pós-Graduação em Gestão Autárquica Avançada. Casado com Eduarda Maria de Assunção Fernando, engenheira, com uma filha, Ana Sofia Fernando Moreira. Vereador da Câmara Municipal de Vila Nova de Gaia. Dirigente e Membro de diversas Associações de caráter social, cultural, desportivas, recreativas e humanitárias. Assistente Universitário na cadeira de Ciência Política da Universidade Independente. Deputado à Assembleia da República, 1976, 1980, 1983, 1985, 1987, 1991, 1995, 1999, 2002. Membro da Comissão Permanente da Assembleia da Republica; Vice-Presidente da Comissão Parlamentar da Administração do Território, Equipamento Social, Poder Local e Ambiente; Membro das Comissões Parlamentares de Educação, Ciência e Cultura, da Juventude, dos Assuntos Europeus, da Defesa Nacional e da Comissão Eventual de Acompanhamento da Situação em Timor Leste; Presidente da Subcomissão Parlamentar para a Criação de novos Municípios, Freguesias, Cidades e Vilas. Foi nomeado Governador Civil do Porto em 14-05-2002. Exerceu o cargo até 05-04-2005. Foi eleito Presidente da Câmara Municipal de Marco de Canaveses em 09-10-2005 pelo PSD. Exerceu o cargo até 29-09-2013, cumprindo dois mandatos, e foi reeleito. Presidente da Assembleia Intermunicipal da Associação de Municípios do Baixo Tâmega. Membro do Conselho Executivo da Comunidade Intermunicipal do Tâmega e Sousa. Presidente da Assembleia Geral da Resinorte, Valorização e Tratamento de Resíduos Sólidos, SA; Presidente da Assembleia Geral e do Conselho Geral da Dolmen, Cooperativa de Formação, Educação e Desenvolvimento do Baixo Tâmega. Membro do Conselho Geral da Associação Nacional de Municípios Portugueses. Presidente da Comissão de Segurança Rodoviária do Distrito do Porto. Presidente do Gabinete Coordenador de Segurança Interna do Distrito do Porto. Presidente da Comissão do Ano Europeu das Pessoas com Deficiência do Distrito do Porto, 2003; Presidente da Comissão do 10º Aniversário do Ano Internacional da Família do Distrito do Porto, 2004; Presidente da Comunidade Urbana do Tâmega; Vice-Presidente da Comunidade Intermunicipal do Tâmega e Sousa; Vice-Presidente da Associação Ibérica de Municípios Ribeirinhos do Douro; Presidente da Assembleia Geral da REBAT, Valorização e Tratamento de Resíduos Sólidos do Baixo Tâmega, SA. Membro do Conselho de Informação para a Imprensa e suplente do Conselho de Informação para a ANOP. Membro do Senado da Universidade do Porto; Secretário Geral Adjunto do PSD. Membro das Comissões Políticas Nacionais do PSD e da JSD. Sócio Fundador da Associação Para a Amizade e Cooperação Portugal-Brasil. Membro Honorário da Confederação Luso-Galaica. Várias condecorações e medalhas de honra.</t>
  </si>
  <si>
    <t>Magistrada, jurista, professora universitária</t>
  </si>
  <si>
    <t>N. 14-09-1959. Licenciada em Direito. Mestrado em Ciências Jurídico-Criminais pela Faculdade de Direito da Universidade de Coimbra com a tese O agente infiltrado: contributo para a compreensão do regime jurídico das acções encobertas, 2008. Frequência do Doutoramento em Ciências Jurídico-Criminais. Magistrada. Jurista. Vereadora da Câmara Municipal do Porto. Foi nomeada Governadora Civil do Porto em 31-03-2005. Exerceu o cargo até 01-06-2009. Deputada à Assembleia da República, 2009, 2011, pelo PS. Deputada à Assembleia Municipal de Vila Nova de Gaia, 2009. Assistente na Universidade Lusófona do Porto, 2009. Diretora do Centro de Estudos de Criminologia da Universidade Lusófona do Porto, 2009. Assistente no ISCIA, Instituto Superior de Ciências da Informação e da Administração, 2010. Membro do Conselho de Fiscalização do Sistema Integrado de Informação Criminal, 2010.</t>
  </si>
  <si>
    <t>N. 12-02-1968. Licenciada em Relações e Cooperação Internacionais. Pós-graduação em Sociologia. Vereadora da Câmara Municipal de Gondomar. Secretária Nacional Adjunta do PS. Adjunta do Gabinete de apoio a presidência da Câmara Municipal de Matosinhos e Diretora do Departamento de Recursos Humanos da mesma câmara. Técnica Superior de Relações Internacionais. Deputada à Assembleia da República, 2005, 2011, pelo PS. Foi nomeada Governadora Civil do Porto em 19-11-2009. Exerceu o cargo até 21-04-2011.</t>
  </si>
  <si>
    <t>Lic. em Filosofia, gestor de projetos</t>
  </si>
  <si>
    <t>N. 03-12-1960. Licenciado em Filosofia. Gestor de projetos. Foi nomeado Governador Civil do Porto em 21-04-2011. Exerceu o cargo até 31-06-2011.</t>
  </si>
  <si>
    <t>N. Elvas, distrito de Portalegre, 12-11-1894. Curso de Artilharia nas Escolas do Exército e da Guerra, 1916. Major de Artilharia das Forças Armadas, 1938. Foi nomeado Governador Civil de Santarém entre 26-06-1926 e 05-08-1926 e entre 01-02-1927 e 25-10-1927. Foi de novo nomeado para o mesmo cargo em 09-10-1944 em comissão de serviço público (DGII nº 237, 11-10-1944). Exonerado a seu pedido em 04-02-1947, sendo-lhe conferidos os merecidos louvores pelo muito zelo, dedicação e patriotismo demonstrados no exercício daquele cargo (DGII nº 28, 04-02-1947). Nessa data já era Tenente-Coronel de Artilharia, foi Coronel em 1948 e General em 1955. Diretor de um curso do Instituto de Altos Estudos Militares. Governador militar de Lisboa, comandante-geral da Guarda Fiscal. Dirigente da Mocidade Portuguesa e Comandante-geral da Legião Portuguesa, 1955. Deputado à Assembleia Nacional, 1961. Teve várias condecorações militares. Faleceu em 1970.</t>
  </si>
  <si>
    <t>Major de Infantaria das Forças Armadas. Foi nomeado Governador Civil de Santarém em 07-03-1947 (DGII nº 56, 10-03-1947). Exonerado a seu pedido em 16-12-1949 do cargo que exerceu com muito zelo, dedicação e patriotismo (DGII nº 292, 19-12-1949). Nessa data tinha a patente de Tenente-Coronel de Infantaria.</t>
  </si>
  <si>
    <t>Lic. em Direito. Notário</t>
  </si>
  <si>
    <t>Licenciado em Direito. Notário. Presidente da Comissão Administrativa de Mação, distrito de Santarém, foi nomeado Presidente do Conselho Municipal, mediante o disposto no Decreto-Lei nº 27.424, de 31-12-1936, no dia 24-02-1937 (DGII nº 46, 25-02-1937). Em 14-12-1937 passou a Presidente da mesma câmara (DGII nº 292, 15-12-1937). Reconduzido por portaria de 27-12-1945 (DGII nº 1, 02-01-1946). Em 23-12-1949 foi nomeado Governador Civil de Santarém por conveniência urgente de serviço público (DGII nº 298, 26-12-1949), sendo substituído na câmara pelo vice-presidente, João Dias Agudo Cadete. Exonerado em 22-06-1956 do cargo que exerceu com zelo e dedicação (DGII nº 147, 22-06-1956). Foi homenageado com nome de rua no Entroncamento.</t>
  </si>
  <si>
    <t>N. Cartaxo, distrito de Santarém, 20-04-1922. Licenciado em Engenharia Agronómica. Presidente do Grémio da Lavoura e da comissão permanente de avaliação da propriedade rústica. Representou o Ribatejo do Conselho Geral da Junta Nacional do Vinho. Engenheiro da Junta de Colonização Interna e membro da secção de vinhos da Corporação da Lavoura. Foi nomeado Vice-Presidente da Câmara Municipal do Cartaxo em 20-12-1950 (DGII nº 298, 26-12-1950). Em 29-01-1955 passou a Presidente da mesma câmara (DGII nº 28, 03-02-1955). E em 28-06-1956 passou a Governador Civil de Santarém por conveniência urgente de serviço público (DGII nº 153, 29-06-1956). Exonerado a seu pedido em 27-01-1959 com louvores (DGII nº 24, 29-01-1959). Em 17-07-1961 voltou a ser nomeado Presidente da Câmara Municipal do Cartaxo (DGII nº 171, 22-07-1961). Reconduzido por portarias de 10-07-1965 (DGII nº 168, 19-07-1965) e 17-07-1969 (DGII nº 175, 28-07-1969). Findou o mandato em 17-07-1973. Procurador à Câmara Corporativa, 1969, 1973. Colaborou em obras científicas. Comendador da Ordem de Cristo. Foi homenageado com nome de rua.</t>
  </si>
  <si>
    <t>Capitão do G. A. L. nº 2 das Forças Armadas. Foi nomeado Presidente da Comissão Administrativa de Santarém em 17-07-1935 (DGII nº 168, 22-07-1935). Exerceu o cargo até 28-02-1936 (DGII nº 53, 05-03-1936). Em 27-01-1959, com a patente de Brigadeiro, na reserva, foi nomeado Governador Civil de Santarém por conveniência urgente de serviço público(DGII nº 24, 29-01-1959). Exonerado a seu pedido, com louvores, em 04-04-1966 (DGII nº 85, 11-04-1966). Foi homenageado com nome de rua.</t>
  </si>
  <si>
    <t>Lic. em Económicas e Financeiras</t>
  </si>
  <si>
    <t>N. Lisboa, 28-11-1923. Família dos Condes da Ilha da Madeira e primo dos Marqueses de Rio Maior. Filho de D. Bernardo José da Costa de Sousa de Macedo, n. 16-11-1898, almirante e Governador do Distrito Autónomo do Funchal, e de Juliette Maury, n. 06-08-1898. Casado em Lisboa, 21-05-1955 com Maria Amélia Restani Romão Saraiva Santo, n. 05-08-1927, com quatro filhas: D. Maria Joana da Costa de Sousa de Macedo, casada com Ricardo José Vassalo Galiano Tavares; D. Isabel Maria da Costa de Sousa de Macedo, n. 20-06-1957, casada com Jorge Vitorino de Castro de Avelar Froes; D. Maria Amélia da Costa de Sousa de Macedo, n. 12-04-1960, casada com Estevão Manuel de Castelo-Branco Pereira Cabral; D. Ana Maria da Costa de Sousa de Macedo, n. 21-10-1963, casada com Fernando de Castelo-Branco Schedel. Licenciado em Económicas e Financeiras. Foi nomeado Governador Civil de Santarém em 04-04-1966 por conveniência urgente de serviço (DGII nº 85, 11-04-1966). Exonerado das suas funções em 25-04-1974 pelo Decreto-Lei nº 170/74 do mesmo dia. Foi preso.</t>
  </si>
  <si>
    <t xml:space="preserve">Licenciado em Engenharia Agronómica. Foi nomeado Governador Civil de Santarém em 13-09-1974 (DGII nº 218, 18-09-1974). Voltou a ser nomeado em 23-09-1976 (DGII nº 233, 04-10-1976). Exerceu o cargo até 14-02-1980. Deputado à Assembleia da República, 1980, pelo PS. </t>
  </si>
  <si>
    <t>Foi nomeado Governador Civil de Santarém em 14-02-1980. Exerceu o cargo até 11-07-1983.</t>
  </si>
  <si>
    <t>N. 1931. Engenheiro técnico. Deputado à Assembleia da República, 1983. Foi nomeado Governador Civil de Santarém em 11-07-1983 pelo PS. Exerceu o cargo até 16-12-1985.</t>
  </si>
  <si>
    <t>N. Lisboa, 1931. Licenciado em Medicina. Médico. Vogal da Comissão Administrativa de Coruche, distrito de Santarém, de 06-07-1974 (DGII nº 178, 01-08-1974) até às primeiras eleições autárquicas, que se realizaram em 12-12-1976. Deputado à Assembleia da República, 1979, pelo PSD (AD). Foi nomeado Governador Civil de Santarém em 16-12-1985. Exerceu o cargo até 16-12-1991.</t>
  </si>
  <si>
    <t>Eng. Civil, gestor de empresas</t>
  </si>
  <si>
    <t xml:space="preserve">Licenciado em Engenharia Civil. Gestor de empresas. Quadro superior da função pública. Foi nomeado Governador Civil de Santarém em 16-12-1991. Exerceu o cargo até 17-02-1994. </t>
  </si>
  <si>
    <t>Eng. Civil, professor, administrador de empresas</t>
  </si>
  <si>
    <t>N. Abrantes, distrito de Santarém, 12-02-1958. Licenciado em Engenharia Civil pelo Instituto Superior Técnico, Lisboa. Professor. Administrador de empresas. Quadro superior da função pública. Filiado no PSD. Foi nomeado Governador Civil de Santarém em 17-02-1994. Exerceu o cargo até 16-11-1995. Presidente do Núcleo Empresarial da Região de Santarém, do Conselho Geral do Hospital Distrital de Abrantes e de várias outras instituições.</t>
  </si>
  <si>
    <t xml:space="preserve">N. Rio Maior, distrito de Santarém, 24-07-1948. Licenciado em História. Professor do ensino secundário. Presidente do conselho diretivo da Escola Secundária de Rio Maior. Deputado à Assembleia da República, 1983, 1995. Foi eleito vereador em 1979 e 1982 e Presidente da Câmara Municipal de Rio Maior em 15-12-1985 pelo PS. Exerceu o cargo até 11-10-2009, cumprindo seis mandatos. Entre 16-11-1995 e 24-10-1996 suspendeu o mandato para exercer o cargo de Governador Civil de Santarém. </t>
  </si>
  <si>
    <t>Eng. Técnico, professor</t>
  </si>
  <si>
    <t>N. Cachoeiras, Vila Franca de Xira, distrito de Lisboa, 1953. Engenheiro técnico eletromecânico. Professor do ensino técnico. Foi eleito Presidente da Câmara Municipal de Alcanena, distrito de Santarém, em 15-12-1985 pelo PS. Renunciou ao cargo em 01-11-1996, por ter sido nomeado Governador Civil de Santarém em 04-11-1996, não completando o terceiro mandato, e foi substituído por Luís Manuel da Silva Azevedo. Exerceu o cargo até 13-09-2001. Foi eleito Presidente da Assembleia Municipal pelo PS, 1997, Deputado à Assembleia da República, 1999, mas suspendeu o mandato, e vereador, 2001, mas não tomou posse.</t>
  </si>
  <si>
    <t>N. Angola. Licenciado em Engenharia Eletrotécnica. Gestor de empresas. Foi nomeado Governador Civil de Santarém em 13-09-2001. Exerceu o cargo até 07-02-2002.</t>
  </si>
  <si>
    <t>Eng. Eletrotécnico</t>
  </si>
  <si>
    <t>Eng. / Lic. em Engenharia Eletrotécnica e em Direito</t>
  </si>
  <si>
    <t>Eng. de Eletrotecnia, prof. do ensino secundário</t>
  </si>
  <si>
    <t>Eng. Eletrotécnico e gestor de empresas</t>
  </si>
  <si>
    <t>N. Rio de Janeiro, 07-05-1892. Filho de Joaquim José Cerqueira, n. c. 1850, Conselheiro de Estado do Rei D. Carlos e deputado, licenciado em Economia, e de Teresa Duarte de Belfort, n. 1863, filha de António Raimundo Teixeira Vieira Belfort, 1º Visconde de Belfort. Casado com Noémia Rodrigues de Morais, n. c. 1900, com quatro filhos: João Duarte de Morais Belfort Cerqueira, n. 20.10.1918, casado com Maria Joaquina Correia de Sampaio Brandão de Melo; Teresa Maria de Morais Belfort Cerqueira, n. 17.03.1922, casada com Bernardo Jardim de Freitas Mimoso Brandão de Melo; Rosa Maria Morais de Belfort Cerqueira; Manuel Duarte Morais de Belfort Cerqueira, casado com Maria Margarida Lane de Almeida Lima. Licenciado em Engenharia Civil em Lausanne, 1916. Foi nomeado Governador Civil de Évora em 04-01-1936 (DGII nº 11, 14-01-1936). Exerceu o cargo até 05-01-1938. Deputado à Assembleia Nacional, 1938. Delegado do governo no Grémio dos Exportadores dos Produtos Resinosos. Obras publicadas: “A Rêde Eléctrica Nacional pela Ordem Cooperativa”, Revista da Associação dos Engenheiros Civis Portugueses, Lisboa, 60 (651) mar./abr. 1929, pp. 14-28; “A Electrificação de Portugal e o seu aspecto agrícola”, idem, 62 (672) jun. 1931, pp. 213-223; “O sistema orgânico da Electrificação rural”, idem, 64 (695) jun. 1933, pp. 211-227. Faleceu em 29-10-1974.</t>
  </si>
  <si>
    <t>Licenciada. Foi nomeada Governadora Civil de Santarém em 07-02-2002. Exerceu o cargo até 14-05-2002.</t>
  </si>
  <si>
    <t>N. Alburitel, Ourém, distrito de Santarém, 19-11-1940. Magistério primário e frequência da Faculdade de Direito. Professor primário. Delegado escolar. Foi eleito Presidente da Câmara Municipal de Vila Nova de Ourém, em 16-12-1979 pelo PSD. Exerceu o cargo até 12-12-1982, cumprindo um mandato. Nessa data foi eleito vereador. Voltou a ser eleito Presidente da mesma câmara em 15-12-1985 e apresentou a classificação profissional de professor do 1.º ciclo do ensino básico e subdiretor escolar. Renunciou ao cargo em 01-02-1996, não completando o terceiro mandato, e foi substituído por David Pereira Catarino. Deputado à Assembleia da República, 1987, 1999, 2002, 2005, deixou de poder acumular as duas funções e optou pela de deputado. Foi nomeado Governador Civil de Santarém em 14-05-2002. Exerceu o cargo até 05-04-2005.</t>
  </si>
  <si>
    <t>Pinhel</t>
  </si>
  <si>
    <t>N. Pinhel, distrito da Guarda, 13-09-1963. Bacharel em Contabilidade e Administração. Bancário. Empresário. Sócio de oito empresas das áreas da construção civil, imobiliário, comércio de produtos de higiene. Presidente da federação distrital da JS. Presidente dos Bombeiros Voluntários de Ourém, do Centro Recreativo e Cultural de São Gens e do Jardim Infantil de Ourém. Adjunto do Governador Civil de Santarém e vereador da Câmara Municipal de Ourém, distrito de Santarém. Deputado à Assembleia da República, 1999, 2005. Foi nomeado Governador Civil de Santarém em 31-03-2005. Exerceu o cargo até 11-10-2009, data em que foi eleito Presidente da Câmara Municipal de Vila Nova de Ourém pelo PS. Exerceu o cargo até 29-09-2013, cumprindo um mandato, e foi reeleito. Presidente da Federação Distrital de Santarém do PS.</t>
  </si>
  <si>
    <t>Sónia Isabel Fernandes Sanfona Cruz Mendes</t>
  </si>
  <si>
    <t>Alpiarça</t>
  </si>
  <si>
    <t>Lic. em Direito, advogada</t>
  </si>
  <si>
    <t xml:space="preserve">N. Alpiarça, distrito de Santarém, 10-12-1971. Licenciada em Direito pela Faculdade de Direito da Universidade de Coimbra. Advogada com escritório em Santarém. Casada, com dois filhos. Membro da Assembleia Municipal de Alpiarça, 2002. Deputada à Assembleia da República, 2005, pelo PS. Vice-presidente do grupo parlamentar do PS. Foi nomeada Governadora Civil de Santarém em 19-11-2009. Exerceu o cargo até 21-06-2011. </t>
  </si>
  <si>
    <t>Deputada AR antes, 2005</t>
  </si>
  <si>
    <t>Capitão das Forças Armadas reformado. Foi nomeado Governador Civil de Setúbal em 08-04-1935 (DGII nº 101, 02-05-1935). Exerceu o cargo até 24-06-1937.</t>
  </si>
  <si>
    <t>N. Fundo da Vila, Esmolfe, Penalva do Castelo, distrito de Viseu, 02-04-1892. Licenciado em Direito. Conservador do registo predial de Mangualde. Foi nomeado Governador Civil de Setúbal em 12-07-1937. Exonerado a seu pedido em 16-06-1942 do cargo que exerceu com zelo, dedicação e competência (DGII nº 139, 17-06-1942). Procurador à Câmara Corporativa, 1942, como representante da indústria de fiação e tecelagem de lã. Presidente da Federação Nacional dos Industriais de Lanifícios. Recebeu a comenda da Cruz de Cristo.</t>
  </si>
  <si>
    <t>N. Covilhã, distrito de Castelo Branco, 28-05-1914. Licenciado em Direito pela Universidade de Coimbra. Presidente da Associação Académica de Coimbra. Advogado em Lisboa, 1944-1947. Provedor da Santa Casa da Misericórdia de Lisboa. Juiz conselheiro do Tribunal de Contas. Foi nomeado Governador Civil de Setúbal em 26-10-1944 (DGII nº 250, 27-10-1944). Exonerado a seu pedido em 29-04-1947 com merecidos louvores pelo muito zelo, dedicação e patriotismo demonstrados no exercício daquele cargo (DGII nº 108, 12-05-1947). Deputado à Assembleia Nacional, 1949, 1953, 1957, 1961, 1965, 1969. Subsecretário da Estado da Assistência Social, 1954-1957. Presidente da Comissão Executiva da União Nacional, 1968-1972. Presidente da Comissão Executiva da União Nacional, da sua ala liberal. Foi condecorado. Faleceu em 27-09-1972.</t>
  </si>
  <si>
    <t>Lic. em Direito, notário</t>
  </si>
  <si>
    <t>Licenciado em Direito. Notário. Foi nomeado Governador Civil de Setúbal em27-05-1947 por conveniência urgente de serviço público (DGII nº 124, 30-05-1947). Exonerado a seu pedido em 29-01-1955 com merecidos louvores pelo muito zelo, dedicação e patriotismo demonstrados no exercício daquele cargo (DGII nº 27, 02-02-1955).</t>
  </si>
  <si>
    <t>N. Setúbal, 19-06-1912. Licenciado em Ciências Jurídicas. Advogado em Estremoz. Conservador do registo civil. Foi nomeado Presidente da Câmara Municipal de Évora em 02-04-1942 (DGII nº 79, 07-04-1942). Em 10-08-1946 passou a Presidente da Câmara Municipal de Setúbal (DGII nº 186, 12-08-1946). Reconduzido por portaria de 26-07-1954 (DGII nº 187, 10-08-1954). Deputado à Assembleia Nacional, 1949, 1953, 1969, Procurador à Câmara Corporativa, 1973. Em Setúbal foi presidente da Associação Central e Assistência, do conselho de administração do Orfanato Dr. Sidónio Pais e da Junta Autónoma do Porto de Setúbal. Juiz do Tribunal de Contas. Vogal das comissões concelhias da União Nacional de Estremoz e Évora. Presidente da comissão distrital da União Nacional de Setúbal. Em 29-01-1955 passou a Governador Civil de Setúbal por conveniência urgente de serviço público (DGII nº 27, 02-02-1955). Reconfirmado no cargo em março de 1964. Em 25-03-1964 o Ministério do Interior recebeu quinze telegramas das “forças vivas” do distrito a agradecer ao ministro a confirmação do Dr. Miguel Bastos no cargo, assinados pela União Nacional de Alcochete; pelos presidentes da câmara do Montijo, de Santigo do Cacém, de Setúbal, da Moita, de Alcácer do Sal, de Sines, de Grândola, de Sesimbra, do Seixal (“o concelho do Seixal entristecido crê firmemente que não se confirme a noticia pedindo a Vossa Excia. o máximo interesse para que o Sr. Dr. Miguel Bastos se mantenha no seu cargo para satisfação e honra das populações que lhe estão confiadas”) e de Alcochete; do Club Naval Setubalense; dos bombeiros. Exonerado a seu pedido em 17-06-1966 com louvores (DGII nº 159, 11-07-1966). Recebeu comenda da Ordem de Cristo e do Infante D. Henrique.</t>
  </si>
  <si>
    <t>N. Alcáçovas, Viana do Alentejo, distrito de Évora, 15-01-1910. Licenciado em Engenharia Agronómica. Foi nomeado Governador Civil substituto de Setúbal em 10-10-1961 por conveniência urgente de serviço público (DGII nº 243, 17-10-1961). Em 26-10-1966 passou a Governador Civil de Setúbal também por conveniência urgente do serviço público (DGII nº 255, 03-11-1966). Faleceu no cargo em 19-08-1968. Obras publicadas: A adubação profissional dos arrozeiros diplomados pelo P.E. V. S. na província de Moçambique, Setúbal, Ministério da Economia (DGSA, Posto Experimental do Vale do Sado, 1956; A atuação dos arrozeiros diplomados pelo P.E.V.S. na Província de Moçambique, Setúbal, Ministério da Economia, Direção Geral dos Serviços Agrícolas, Posto experimental do Valedo, 1956; A missão de estudo a alguns regadios espanhóis, Lisboa, Ministério da Economia, Brigada Técnica da XIII Região, 1960.</t>
  </si>
  <si>
    <t xml:space="preserve">Licenciado. Foi nomeado Governador Civil substituto de Setúbal em 22-06-1968 (DGII nº 155, 02-07-1968). Em 24-10-1968 passou a Governador Civil do mesmo distrito, nomeado por conveniência urgente de serviço público (DGII nº 257, 31-10-1968). Exonerado a seu pedido em 20-06-1972 com louvores (DGII nº 144, 22-06-1972). </t>
  </si>
  <si>
    <t xml:space="preserve">N. Vila Viçosa, distrito de Évora, 26-06-1901. Licenciado em Histórico-Filosóficas e com curso de Ciências Pedagógicas. Aspirante da secretaria do Governo Civil de Évora, 1941. Dirigente da administração local. Procurador à Câmara Corporativa, 1961, 1969. Mesário da Santa Casa da Misericórdia local, 1963. Diretor da Mocidade Portuguesa e vogal da comissão distrital da União Nacional. Medalha de prata da Legião Portuguesa. Foi nomeado Presidente da Câmara Municipal de Évora em 07-09-1964 (DGII nº 212, 09-09-1964). Reconduzido por portaria de 07-09-1968 (DGII nº 218, 14-09-1968). Em 22-07-1969 passou a Presidente da Câmara Municipal de Almada, distrito de Setúbal, com louvores (DGII nº 174, 26-07-1969). A câmara foi dissolvida em 25-08-1970 e foi estabelecido o regime de tutela devido a licenciamentos de obras por vereadores corruptos. O presidente e o vice-presidente não foram abrangidos. Na mesma data foi nomeada uma Comissão Administrativa cujo presidente era o próprio Presidente da Câmara (DGII nº 196, 25-08-1970). Reconduzido por portaria de 31-07-1973 (DGII nº 185, 08-08-1973). Exonerado em 01-03-1974 com louvores, por ter sido nomeado Governador Civil de Setúbal em 28-02-1974 por conveniência urgente de serviço público (DGII nº 54, 05-03-1974). Exonerado das suas funções em 25-04-1974 pelo Decreto-Lei nº 170/74 do mesmo dia. </t>
  </si>
  <si>
    <t xml:space="preserve">N. Setúbal, 24-08-1934. Ensino secundário nos Liceus de Setúbal e Pedro Nunes, em Lisboa. Licenciado pela Faculdade de Ciências da Universidade de Lisboa. Curso da Marinha na Escola Naval. Especializado em Eletrónica e em Hidrografia. Curso de Navegação na HMS Dryad, em Inglaterra, e Mestrado no Naval War College, em Rhode Island, nos Estados Unidos da América. Casado, com dois filhos. Comandante de navios da Armada. Professor de Navegação e Hidrografia da Escola Naval, em acumulação com o cargo de Subdiretor e depois Diretor do Planetário Calouste Gulbenkian, Diretor do Serviço de Navegação do Instituto Hidrográfico e Chefe da Divisão de Operações do Estado-Maior da Armada. Capitão-Tenente das Forças Armadas. Foi nomeado Governador Civil de Setúbal em 13-09-1974 (DGII nº 218, 18-09-1974). Exerceu o cargo até 18-08-1975. Membro da Comissão Nacional de Eleições. Comandante da Escola Naval, Superintendente dos Serviços de Material, Chefe da Missão Militar Nacional junto da NATO, em Bruxelas, Chefe do Estado-Maior da Armada e Chefe do Estado-Maior-General das Forças Armadas, 1994-1998. Presidente do Comité Militar da Nato, 1996-1997. Membro do Conselho Geral do Instituto de Estudos Estratégicos e Internacionais, membro Extraordinário da Academia da Marinha e membro da Academia de Letras e Artes. Reformou-se como Almirante da Marinha. Comentador televisivo para assuntos militares. Medalhas e condecorações: Grau de Grande Oficial da Ordem Militar de Avis, três medalhas de Serviços Distintos, medalha de Mérito Militar de 2.ª classe, medalha de ouro de Comportamento Exemplar, medalha comemorativa do V Centenário da Morte do Infante D. Henrique, medalha de Comissões de Serviços Especiais das Forças Armadas, Angola 1965-1970, Grã-Cruz da Ordem do Rio Branco do Brasil e Grande Oficial da Ordem do Mérito Naval do Brasil, Cruz de 1.ª classe da Ordem Militar Naval de Espanha, Comendador da Ordem da Legião de Mérito dos EUA, comendador da Legião de Honra de França; medalha de Honra do Concelho de Cascais e a medalha de Honra da Cidade de Setúbal, na classe Paz e Liberdade. </t>
  </si>
  <si>
    <t>N. Barreiro, distrito de Setúbal, 14-07-1939. Ensino secundário. Servente de carpinteiro no Departamento de Engenharia Civil da CUF, 1958. Trabalhou no Serviço de Controle e Gestão da Profabril, Centro de Projetos, SARL, 1962-1974. Filiado no PCP, 1972, membro da comissão concelhia do Barreiro, 1974, e membro do seu Comité Central, 1976-1996. Empregado de escritório. Foi nomeado vogal da Comissão Administrativa do Barreiro em 15-05-1974 (DGII nº 119, 22-05-1974) e passou a Governador Civil de Setúbal em 30-10-1975 por conveniência urgente do serviço público (DGII nº 256, 05-11-1975). Exonerado em 22-09-1976 (DGII nº 233, 04-10-1976). Em 12-12-1976 foi eleito Presidente da Câmara Municipal do Barreiro pelo PCP (FEPU-APU). Exerceu o cargo até 17-12-1989, cumprindo quatro mandatos. Nessa data foi eleito Presidente da Assembleia Municipal do Barreiro pelo PCP e apresentou-se como reformado. Reeleito em 2005. Delegado do PCP à Conferência dos Poderes Locais e Regionais do Conselho da Europa, em Estrasburgo, 1979-1983. Presidente da AMDS, Associação de Municípios do Distrito de Setúbal, 1983 a 1988. Presidente da Comissão de Gestão do Ar da Zona do Barreiro/Seixal até 1989. Presidente da Assembleia Distrital de Setúbal, 1991-1995. Presidente da Assembleia Metropolitana de Lisboa, 1992-1994. Dirigente Associativo do Cine Clube do Barreiro e da SIRB- Sociedade de Instrução e Recreio Barreirenses (Os Penicheiros). Presidente da Mesa Assembleia-Geral dos Acionistas da SIMARSUL, Sistema Integrado Multimunicipal de Águas Residuais da Península de Setúbal, SA, 2004.</t>
  </si>
  <si>
    <t>N. Covilhã, distrito de Castelo Branco, 17-03-1936. Ensino secundário nos Liceus da Covilhã e Castelo Branco. Casado, com dois filhos. Funcionário dos CTT. Bancário. Deputado à Assembleia Constituinte, 1975, pelo PS. Foi nomeado vogal da Comissão Administrativa do Seixal, distrito de Setúbal, em 25-08-1976 (DGII nº 204, 31-08-1976) e Governador Civil de Setúbal em 23-09-1976 (DGII nº 233, 04-10-1976). Exerceu o cargo até 22-05-1978.</t>
  </si>
  <si>
    <t>N. São Julião, Portalegre, 08-05-1940. Professor do ensino primário. Irmão de José Fernando da Mata Cáceres, Presidente da Câmara Municipal de Portalegre. Vogal da Comissão Administrativa do Montijo, distrito de Setúbal, entre 16-05-74 e 09-10-1975. Deputado à Assembleia Constituinte, 1975, e à Assembleia da República, 1976, 1980, 1983, 1985, 1991, 1995, 1999. Foi nomeado Governador Civil de Setúbal em 23-05-1978. Exerceu o cargo até 14-02-1980 e voltou a ser nomeado entre 11-07-1983 e 16-12-1985. Foi eleito Presidente da Câmara Municipal de Setúbal em 15-12-1985 pelo PS. Exerceu o cargo até 16-12-2001, cumprindo quatro mandatos. Nessa data foi eleito vereador. Foi vice-presidente da Área Metropolitana de Lisboa e Membro Suplente do Comité das Regiões da Europa. Membro da Comissão Distrital do PS de Setúbal, das Comissões Permanentes e da Comissão Política Nacional.</t>
  </si>
  <si>
    <t>N. Lisboa, 21-12-1926. Serralheiro mecânico. Trabalhou na Companhia Carris de Ferro de Lisboa e depois numa oficina particular, onde foi encarregado geral. Preso político em Caxias, 1962-1964. Cofundador da Juventude Monárquica e do Centro Nacional de Cultura. Foi nomeado Governador Civil de Setúbal em 14-02-1980. Exerceu o cargo até 11-07-1983. Um dos fundadores do PPM, em 1983 passou para o PSD.</t>
  </si>
  <si>
    <t>N. 1921. Licenciada. Assistente Social. Foi nomeada Governadora Civil de Setúbal em 16-12-1985. Exerceu o cargo até 18-06-1990. Presidente do Centro Regional de Segurança Social e comissária regional da Luta Contra a Pobreza. Faleceu em 02-09-2009.</t>
  </si>
  <si>
    <t>N. Tomar, distrito de Santarém, 1948. Licenciado em História pela Universidade de Lisboa. Doutorado em Cultura Portuguesa pela Universidade Católica Portuguesa. Professor universitário, especializado em História Institucional e Política Contemporânea. Foi nomeado Governador Civil de Setúbal em 18-06-1990. Exerceu o cargo até 02-11-1992. Várias obras publicadas.</t>
  </si>
  <si>
    <t>N. Aldeia de Paio Pires, Seixal, distrito de Setúbal, 24-10-1948. Militante do PSD, 1975. Cofundador da Secção do Seixal do PSD. Licenciado em Direito pela Faculdade de Direito da Universidade de Lisboa, 1976. Advogado. Secretário-geral da Associação Portuguesa dos Fabricantes de Tintas e Vernizes, 1976-1977. Quadro superior de uma empresa multinacional, 1977 a 2007. Pós-Graduação. Vogal, vice-presidente e presidente da Comissão Política Distrital de Setúbal do PSD. Vereador da Câmara Municipal do Seixal pelo PSD. Presidente da Assembleia Distrital de Setúbal, presidente do Conselho de Jurisdição Distrital de Setúbal, vogal do Conselho de Jurisdição Nacional, membro eleito do Conselho Nacional, deputado da Assembleia Municipal do Seixal. Deputado à Assembleia da República, 1991. Foi nomeado Governador Civil de Setúbal em 02-11-1992. Exerceu o cargo até 01-11-1995. Deputado da Assembleia Municipal de Almada, 2005-2009.</t>
  </si>
  <si>
    <t>Lic. em Finanças, bancário, prof. Universitário, administrador de empresas</t>
  </si>
  <si>
    <t>N. Lisboa, 09-01-1941. Licenciado em Finanças pelo Instituto Superior de Economia. Casado. Bancário. Professor universitário. Técnico e gerente do Banco Português do Atlântico, 1962-1989. Representante do BPI como Administrador de Desenvolvimento e Comércio Internacional, SA, 1975-1976. Representante do Ministério das Finanças e do Plano em Comissões de Desintervenção, 1977-1978. Assistente convidado no Instituto Superior de Economia, 1977-1986. Coordenador do Núcleo de Aplicação de Incentivos do Departamento Central de Planeamento, 1980-1981. Diretor financeiro da empresa do ramo corticeiro Codifex, Lda, no Montijo, distrito de Setúbal, 1989-1991. Administrador da Soset, Sociedade de Desenvolvimento Regional da Península de Setúbal, SA, 1991-1995. Gestor da Adega Cooperativa de Torres Vedras, 1995-2002. Foi nomeado Governador Civil de Setúbal em 07-02-2002. Exerceu o cargo até 14-05-2002. Diretor executivo da Fundação João Gonçalves Júnior, em Alcochete, 2002-2005.</t>
  </si>
  <si>
    <t>Lic. em História</t>
  </si>
  <si>
    <t>N. Lourenço Marques, Moçambique, 15-07-1957. Licenciada em História pela Faculdade de Letras da Universidade de Lisboa. Diretora de Serviços da Direção de Serviços de Apoio ao Sistema de Certificação. Diretora dos Centros de Emprego do Barreiro e do Montijo, distrito de Setúbal, e diretora do Centro de Formação Profissional do Seixal. Militante do PSD. Membro da Assembleia de Freguesia e da Assembleia Municipal do Montijo. Membro da Comissão Política de Secção do Montijo do PSD, delegada à Assembleia Distrital de Setúbal, presidente da Mesa da Assembleia de Secção do Montijo, vice-presidente da Mesa da Assembleia Distrital de Setúbal. Presidente da Mesa da Assembleia Distrital dos Trabalhadores Social-Democratas de Setúbal. Vice-presidente do Centro Social e Paroquial Nossa Senhora da Anunciada, em Setúbal. Foi nomeada Governadora Civil de Setúbal em 14-05-2002. Exerceu o cargo até 05-04-2005. Membro da Comissão Política Nacional do PSD, conselheira Nacional dos Trabalhadores Social-Democratas, presidente da Mesa da Assembleia Distrital do PSD de Setúbal, membro da Assembleia Municipal de Alcochete e presidente da Assembleia Geral da Casa de Pessoal do Instituto de Emprego e Formação Profissional. Recebeu a medalha de Mérito da Cooperação do Instituto Luso-Árabe para a Cooperação e a medalha de Ouro da Liga de Bombeiros Portugueses.</t>
  </si>
  <si>
    <t xml:space="preserve">Bibliografia: </t>
  </si>
  <si>
    <t>Almeida, Maria Antónia Pires. 2014. Dicionário biográfico do poder local em Portugal, 1936-2013, Lisboa, Leya.</t>
  </si>
  <si>
    <t>Almeida, Maria Antónia Pires. 2013. O Poder Local do Estado Novo à Democracia: Presidentes de Câmara e Governadores Civis, 1936-2012, Lisboa, Leya.</t>
  </si>
  <si>
    <t>Almeida, Maria Antónia Pires. 2008. «Fontes e metodologia para o estudo das elites locais em Portugal no século XX», Análise Social, vol. XLIII (188), pp. 627-645.</t>
  </si>
  <si>
    <t>Sousa, Fernando de (coord.), 2014, Os Governos Civis de Portugal. História e Memória (1835-2011), Porto, CEPESE.</t>
  </si>
  <si>
    <t>N. Vale de Cambra, distrito de Aveiro, 15-01-1954. Licenciada em Arquitetura. Casada. Professora Educação Visual em Alverca e Miratejo, 1974-1977. Arquiteta no GAT de Castro de Verde, 1977-1980. Funcionária da Câmara Municipal de Setúbal com as funções de Técnica de gestão territorial e urbanística, 1980. Responsável pelo Plano Diretor Municipal de Setúbal. Diretora do Departamento de Habitação e Urbanismo, 1993-1997. Vereadora da mesma câmara, 1997-2001. Militante do PS. Adjunta do Diretor de Estradas de Lisboa e Setúbal no Instituto de Estradas de Portugal, 2002-2003. Assessora do Presidente da CCDR-LVT na área do Ordenamento do Território, 2003-2005. Foi nomeada Governadora Civil de Setúbal em 31-03-2005. Exerceu o cargo até 02-10-2007. Assessora do Instituto de Estradas de Portugal. Diretora do Departamento do Urbanismo da Câmara Municipal de Lisboa, 2007.</t>
  </si>
  <si>
    <t>N. Moita, distrito de Setúbal, 20-10-1962. Licenciada em Sociologia pela Faculdade de Ciências Sociais e Humanas da Universidade Nova de Lisboa. Militante do PS: Secretária coordenadora da Secção Sectorial do PS da Câmara Municipal de Setúbal; presidente da Comissão Política Concelhia da Moita, 1992-1993 e 2003-2005; membro do Departamento Nacional das Mulheres Socialistas, 2004-2006, membro do Secretariado da Federação Distrital de Setúbal do PS, 2006-2008; membro da Comissão Política Distrital de Setúbal, 2004-2006 e 2007-2008; e membro da Comissão Política Nacional do PS, 2004-2006 e 2006-2008. Funcionária da Câmara Municipal de Setúbal desde 1990: adjunta do Gabinete de Apoio ao Presidente, chefe de Gabinete do Presidente e chefe de divisão de modernização administrativa do Departamento de Administração Geral. Funcionária da Câmara Municipal do Barreiro: adjunta do Gabinete de Apoio ao Presidente e diretora do Departamento de Auditoria e Modernização Administrativa. Membro da Assembleia Municipal da Moita, da Assembleia de Freguesia da Moita, da Assembleia Metropolitana de Lisboa e Vereadora da Câmara Municipal da Moita. Vice-Presidente da Comissão de Coordenação e Desenvolvimento Regional de Lisboa e Vale do Tejo, 2005-2007. Foi nomeada Governadora Civil de Setúbal em 19-09-2007. Exerceu o cargo até 13-08-2009. Colaboradora do Presidente da Câmara Municipal de Setúbal junto do Comité das Regiões, Comunidades Europeias, representante da Câmara Municipal do Barreiro no Conselho Intermunicipal para a Qualidade e Inovação, da Associação de Municípios do Distrito de Setúbal e membro da Comissão de Trabalhadores da Câmara Municipal de Setúbal. Recebeu um louvor por serviços prestados no Governo Civil do Distrito de Setúbal (DR nº 154, 08-07-1985) e um Público Louvor por serviços prestados na Câmara Municipal de Setúbal, aprovado em reunião de Câmara, 10-09-1996.</t>
  </si>
  <si>
    <t xml:space="preserve">N. Alcobaça, distrito de Leiria, 12-02-1959. Frequência do 5º ano do Curso Superior de Gestão de Recursos Humanos e Psicologia do Trabalho, do Instituto Superior de Línguas e Administração, Lisboa, e Presidente da Mesa da Assembleia Geral da respetiva Associação de Estudantes, 1986. Membro da Comissão Nacional da JS, 1974-1988. Membro da Comissão Nacional do PS, em representação da JS, 1974-1977. Presidente da Federação Distrital de Setúbal da JS, 1984-1986. Presidente da Comissão Nacional da JS, 1986-1988. Funcionário público. Membro da Assembleia de Freguesia de São Sebastião, Setúbal, 1982-1985. Membro da Assembleia Municipal de Setúbal, 1985-1989. Fundador do CERNI, Centro de Estudos e Reflexão sobre Novas Ideias, 1987, e da Cooperativa Rádio Voz de Setúbal, 1988. Secretário-Geral da Associação Portuguesa de Radiodifusão, 1993-1995. Adjunto do Gabinete do Secretário de Estado da Comunicação Social, 1995-2002. Membro do Conselho Consultivo do ICP/ANACOM, em representação do SECS e participou, em 2001, como observador na Assembleia Geral do World DAB Fórum, em Roma. Responsável pela área de jornalismo da Casa de Cultura da Juventude de Setúbal e Diretor da Revista Momento, 1997. Diretor Delegado da APR, Associação Portuguesa de Radiodifusão e gerente da Servirádio, empresa de serviços de consultoria em radiodifusão, 2002-2007. Adjunto do Gabinete do Secretário de Estado da Administração Interna, 2005-2007. Adjunto do Gabinete da Governadora Civil de Setúbal Eurídice Maria de Sousa Pereira, 2007-2009. Foi nomeado Governador Civil de Setúbal em 14-08-2009. Exerceu o cargo até 26-11-2009. </t>
  </si>
  <si>
    <t xml:space="preserve">N. Alcácer do Sal, distrito de Setúbal, 27-08-1940. Licenciado em Direito pela Faculdade de Direito da Universidade de Lisboa, 1962. Marketing Trainee da Fima-Lever, filial da Unilever em Portugal, 1963. Advogado em Lisboa, 1963-1974. Serviço militar na Guiné-Bissau, 1966-1968. Revisor Oficial de Contas, inscrito na respetiva Ordem, 1973. Juiz de Direito, 1974. Foi nomeado Presidente da Comissão Administrativa de Alcácer do Sal em 14-06-1974 (DGII nº 155, 05-07-1974). Exonerado em 03-03-1976 (DGII nº 61, 12-03-1976). Ministro do Comércio Interno no V Governo Provisório, de Vasco Gonçalves, 08-08-1975 a 25-09-1975. Durante este período foi substituído pelo vogal Eduardo Pires Maximino. Chefe de Divisão da Tradução Portuguesa do Tribunal de Justiça das Comunidades Europeias, 1986. Assistente da Faculdade de Direito da Universidade de Lisboa. Encarregado do Curso de “Introdução ao Direito Português” no Europa Institut da Universidade do Sarre, Alemanha, 1987-2000. Autor de obras na área do Direito. Presidente da Comissão Paritária do Tribunal de Justiça das Comunidades Europeias, 1991-2001. Presidente do Conselho de Redação da Revista Terminologie et Traduction. Membro da Comissão Paritária Comum às Instituições e seu Presidente nomeado pelo Tribunal de Justiça, 1998-2000. Foi nomeado Governador Civil de Setúbal em 19-11-2009. Exerceu o cargo até à extinção do mesmo em 30-06-2011. Agraciado com as distinções honoríficas de Grande Oficial da Ordem do Infante D. Henrique, de Commandeur de l’Ordre de Mérite, Luxemburgo, e de Diretor Honorário do Tribunal de Justiça das Comunidades Europeias. Juiz Desembargador no Tribunal Central Administrativo Sul. Membro de diversas associações. Fundador da Deutsch-Lusitanische Juristen Vereinigung e.V., Heidelberg, da qual é copresidente desde 1999. Presidente da Assembleia Geral da Casa do Alentejo, em Lisboa. Pertence aos órgãos sociais da Liga Portuguesa dos Direitos do Homem, Civitas. </t>
  </si>
  <si>
    <t>Caminha</t>
  </si>
  <si>
    <t>N. Caminha, distrito de Viana do Castelo. Licenciado em Direito. Juiz de Direito. Foi nomeado Governador Civil de Viana do Castelo em 26-10-1944 em comissão de serviço público (DGII nº 250, 27-10-1944). Exonerado em 05-03-1948 por conveniência do serviço e com louvores. (DGII nº 54, 06-03-1948). Em 01-08-1966 foi nomeado Juiz conselheiro do Supremo Tribunal de Justiça.</t>
  </si>
  <si>
    <t>Capitão do Serviço de Administração Militar das Forças Armadas. Foi nomeado Governador Civil de Viana do Castelo em 17-03-1948 (DGII nº 64, 18-03-1948). Exonerado a seu pedido em 18-08-1949 com louvores (DGII nº 194, 22-08-1949).</t>
  </si>
  <si>
    <t>N. Vale de Azares, Celorico da Beira, distrito da Guarda, 19-01-1910. Licenciado em Engenharia Civil. Administrador de empresas. Foi nomeado Governador Civil de Viana do Castelo em 25-06-1956 por conveniência urgente de serviço (DGII nº 150, 26-06-1956). Exonerado a seu pedido em 27-05-1959 com louvores (DGII nº 129, 02-06-1959). Deputado à Assembleia Nacional, 1961. Administrador da Hidroelétrica do Coura. Diretor do Caminho de Ferro e Presidente da Câmara Municipal de Quelimane, Zambézia, Moçambique. Vice-Presidente da comissão da União Nacional na Zambézia. Foi nomeado Presidente da Câmara Municipal de Viana do Castelo em 18-11-1972 (DGII nº 274, 24-11-1972). Exoneração automática em 18-06-1974, segundo o disposto no Decreto-Lei nº 236-74, de 03-06-1974. Câmara foi dissolvida por portaria de 11-11-1974 (DGII nº 278, 29-11-1974). Comendador da Ordem de Cristo. Obras publicadas: "Túnel do enlace ferroviário de Madrid", Técnica: Revista de Engenharia, nº 60, 1934; A conjuntura actual no Ultramar português, Viana do Castelo, 1961; Aspectos humanos do problema africano, Viana do Castelo, 1962.</t>
  </si>
  <si>
    <t>N. Alcobaça, distrito de Leiria. Major de Artilharia das Forças Armadas. Foi nomeado Governador Civil de Viana do Castelo em 27-05-1959 (DGII nº 129, 02-06-1959), por conveniência urgente de serviço. Exonerado a seu pedido em 04-09-1963 com louvores (DGII nº 210, 06-09-1963). Nessa data tinha a patente de Tenente-Coronel.</t>
  </si>
  <si>
    <t>N. Argela, Caminha, distrito de Viana do Castelo, 1920. Licenciado em Medicina. Médico. Fundador do Lions Clube de Vila Praia de Âncora. Foi nomeado Presidente da Câmara Municipal de Caminha em 04-03-1959 (DGII nº 59, 11-03-1959). Findou o mandato em 04-03-1963. Em 04-09-1963 foi nomeado Governador Civil de Viana do Castelo por conveniência urgente de serviço (DGII nº 210, 06-09-1963). Exonerado a seu pedido em 08-02-1969 com louvores (DGII nº 37, 13-02-1969). Faleceu em 2003.</t>
  </si>
  <si>
    <t>N. Anha, Viana do Castelo, 28-01-1917. Licenciado em Direito pela Universidade de Coimbra. Membro do Círculo Católico de Coimbra. Funcionário da organização corporativa. Secretário do CADC e administrador da revista Estudos. Vogal da Comissão Concelhia de Viana do Castelo da União Nacional; Vogal e Presidente da Comissão Distrital da União Nacional de Viana do Castelo. Foi nomeado Presidente da Câmara Municipal de Viana do Castelo em 28-09-1949 (DGII nº 228-30-09-1949). Reconduzido por portaria de 08-10-1957 (DGII nº 243, 18-10-1957). Exonerado a seu pedido em 10-12-1958 com louvores (DGII nº 292, 16-12-1958). Procurador à Câmara Corporativa, 1953, Deputado à Assembleia Nacional, 1957, 1965. Presidente da Junta Autónoma dos Portos do Norte. Em 08-02-1969 foi nomeado Governador Civil de Viana do Castelo por conveniência urgente de serviço público (DGII nº 37, 13-02-1969). Exonerado a seu pedido em 22-06-1971 com louvores (DGII nº 147, 24-06-1971).</t>
  </si>
  <si>
    <t>Licenciado em Engenharia. Geógrafo. Foi nomeado Governador Civil de Viana do Castelo em 22-06-1971 por conveniência urgente de serviço público (DGII nº 147, 24-06-1971). Exonerado a seu pedido em 16-09-1972 com louvores (DGII nº 220, 20-09-1972).</t>
  </si>
  <si>
    <t>Licenciado em Direito. Magistrado judicial. Foi nomeado Presidente da Câmara Municipal de Barcelos, distrito de Braga, em 02-09-1967 (DGII nº 212, 11-09-1967). Reconduzido por portaria de 06-09-1971 (DGII nº 214, 10-09-1971). Em 16-09-1972 passou a Governador Civil de Viana do Castelo por conveniência urgente de serviço público (DGII nº 220, 20-09-1972). Exonerado das suas funções em 25-04-1974 pelo Decreto-Lei nº 170/74 do mesmo dia.</t>
  </si>
  <si>
    <t>Capitão-Tenente das Forças Armadas (Marinha). Foi nomeado Governador Civil de Viana do Castelo em 13-09-1974 (DGII nº 218, 18-09-1974). Exonerado em 22-09-1976, nessa data com a patente de Comandante (DGII nº 233, 04-10-1976). Faleceu em 25-12-2011 com a patente de Vice-Almirante.</t>
  </si>
  <si>
    <t>N. Monserrate, Viana do Castelo, 09-10-1924. Licenciado em Direito e Ciências Pedagógicas. Professor e advogado. Membro da Comissão Nacional do PS. Deputado à Assembleia Constituinte, 1975, e à Assembleia da República, 1976, 1980, 1985, 1987, 1991. Foi nomeado Governador Civil de Viana do Castelo em 23-09-1976 (DGII nº 233, 04-10-1976). Exerceu o cargo até 14-02-1980. Provedor da Santa Casa da Misericórdia local. Ministro da Administração Interna do 2º Governo Constitucional, 1978. Em 18-11-1995 voltou a ser nomeado Governador Civil do mesmo distrito, cargo que exerceu até 26-04-2002.</t>
  </si>
  <si>
    <t>Foi nomeado Governador Civil de Viana do Castelo em 14-02-1980. Exerceu o cargo até 11-07-1983.</t>
  </si>
  <si>
    <t xml:space="preserve">Licenciado em Medicina. Médico. Foi nomeado Governador Civil de Viana do Castelo em 11-07-1983. Exerceu o cargo até 18-05-1989. </t>
  </si>
  <si>
    <t>N. Campos, Vila Nova de Cerveira, distrito de Viana do Castelo, 13-12-1942. Ensino secundário no Liceu Nacional Viana do Castelo, 1962. Empregado bancário em Valença: chefe administrativo. Deputado à Assembleia Constituinte, 1975, e à Assembleia da República, 1980, 1983, 1985, 1987, 1991, 1995, pelo PSD. Vereador da Câmara Municipal de Vila Nova de Cerveira. Foi nomeado Governador Civil de Viana do Castelo em 18-05-1989. Exerceu o cargo até 02-08-1995. Foi homenageado com nome de um largo em Vila Nova de Anha, Viana do Castelo.</t>
  </si>
  <si>
    <t>Licenciado em Medicina. Médico. Foi nomeado Governador Civil de Viana do Castelo em 03-08-1995. Exerceu o cargo até 17-11-1995.</t>
  </si>
  <si>
    <t>Ponte de Lima</t>
  </si>
  <si>
    <t xml:space="preserve">N. Ponte de Lima, distrito de Viana do Castelo, 1953. Licenciado. Economista. Deputado à Assembleia da República, 1987, 1991, 1995, 1999, pelo PSD. Foi nomeado Governador Civil de Viana do Castelo em 30-04-2002. Exerceu o cargo até 04-04-2005. </t>
  </si>
  <si>
    <t>Seixas, Caminha</t>
  </si>
  <si>
    <t>professor do ensino secundário, oficial do exército</t>
  </si>
  <si>
    <t>N. Seixas, Caminha, distrito de Viana do Castelo, 1938. Curso Superior da Academia Militar da Arma de Artilharia, 1960. Concluiu o 3º ano de Engenharia Química Industrial, o Curso Superior de Programação e Análise de Sistemas de Computadores do Ryerson Polytechnical Institute de Toronto e o Curso de Inglês do Instituto de Língua Inglesa da Universidade de Michigan. Integrou duas comissões de serviço no Ultramar, durante a guerra colonial. Exilou-se no Canadá, voluntariamente, por razões de ordem política, até ao 25 de abril de 1974. Professor de Matemática no ensino secundário. Oficial do Exército na reserva. Foi eleito Presidente da Câmara Municipal de Caminha em 12-12-1976 pelo PS. Exerceu o cargo até 12-12-1993, cumprindo cinco mandatos. Deputado à Assembleia da República, 1983. Foi membro da Comissão Nacional do Partido Socialista (PS), Presidente da Comissão Política Distrital de Viana do Castelo do PS, Presidente da Comissão Política Concelhia do PS, membro do Conselho Geral da CCRN e do Conselho Económico e Social e membro do Conselho Geral da Associação Nacional de Municípios. Foi nomeado Governador Civil de Viana do Castelo em 05-04-2005. Exerceu o cargo até à extinção do mesmo em 30-06-2011.</t>
  </si>
  <si>
    <t>N. Chaves, 28-12-1892. Filho de António Augusto de Sousa Machado e de Maria Umbelina Montalvão. Licenciado em Medicina pela Faculdade de Medicina da Universidade de Lisboa. Especializado em oftalmologia nos hospitais de Paris. Serviço militar em França na 1ª Guerra Mundial. Médico oftalmologista e otorrinolaringologista com consultório em Chaves. Delegado de Saúde em Vila Real, no Porto e em Setúbal, até à sua aposentação. Professor de liceu. Foi nomeado Governador Civil de Vila Real entre 16-02-1927 e 17-02-1927 e depois em 03-11-1931. Exerceu o cargo até 09-05-1934. Investigador em História e jornalista, fundou jornais locais. Diretor do jornal Notícias de Trás os Montes, publicado em Lisboa. Sócio efetivo da Academia Portuguesa de História, da Associação dos Arqueólogos Portugueses e da Sociedade da Independência de Portugal. Vasta obra publicada, além de extensa participação em palestras, conferências e colóquios. Foi homenageado com nome de rua e com a atribuição do seu nome à Escola Superior de Enfermagem em Chaves. Agraciado com a Medalha da Ordem de Santiago e a Medalha de Ouro da Cidade de Chaves, 1983. Faleceu em Lisboa em 13-04-1985.</t>
  </si>
  <si>
    <t>N. Vila Real, 27-07-1928. Filho de Júlio Augusto de Montalvão Machado, Juiz de Direito e figura destacada da 1ª República, e de Olinda Morais de Machado. Licenciado em Medicina pela Universidade do Porto. Médico oftalmologista, especializado em Lisboa e com prática em Chaves desde 1957. Participou na campanha de Humberto Delgado em 1958 e foi preso pela PIDE. Membro fundador do PS. Foi nomeado Governador Civil de Vila Real em 13-09-1974 (DGII nº 218, 18-09-1974). Exerceu o cargo até 22-09-1976 (DGII nº 233, 04-10-1976). Deputado à Assembleia da República, 1979. Presidente da Assembleia Municipal de Chaves, 1993, 1997. Faleceu em 25-06-2012.</t>
  </si>
  <si>
    <t>N. Vinhais, distrito de Bragança, 1889. Filho de João Manuel Afonso Gonçalves e Teresa de Jesus Fernandes Gonçalves. Estudou Teologia no seminário. Frequentou a licenciatura em Engenharia em Lisboa. Depois matriculou-se no curso especial de infantaria da Escola Superior de Guerra. Combateu na 1ª Guerra Mundial, foi alferes na Flandres, 1917. Promovido a Tenente das Forças Armadas em 1921, participou no Golpe de Estado de 28 de maio de 1926. Frequentou a licenciatura em Direito na Universidade de Coimbra, onde foi aluno de Salazar, e foi seu secretário particular enquanto Ministro das Finanças e depois Presidente do Conselho entre 27-04-1928 e 02-07-1934. Diplomado pelo Ministério da Educação Nacional para o lugar de professor do ensino secundário particular. Foi nomeado Governador Civil de Vila Real em 02-07-1934. Exonerado em 26-10-1944 do cargo que exerceu com zelo e dedicação (DGII nº 250, 27-10-1944). Teve várias condecorações e foi cavaleiro de todas as ordens militares.</t>
  </si>
  <si>
    <t>N. Santarém, 25-03-1907. Ensino secundário no Colégio Militar. Carreira militar como 1º Sargento de Artilharia. Participou no movimento republicano que procurou derrubar a ditadura. Escola de Oficiais Milicianos. Oficial do Exército, com a patente de Tenente. Licenciado em Medicina Veterinária, 1930. Curso de técnica bacteriológica e parasitologia. Inspetor de sanidade pecuária na Azambuja. Veterinário municipal em Vila Real, 1936. Intendente Pecuário, 1939. Médico veterinário de 2ª classe da Direção Geral dos Serviços Pecuários. Foi nomeado Governador Civil de Vila Real em 26-10-1944 em comissão de serviço público (DGII nº 250, 27-10-1944). Exonerado a seu pedido em 31-10-1951 com louvores (DGII nº 253, 01-11-1951). Comandante da Legião Portuguesa de Vila Real e dirigente da Mocidade Portuguesa.</t>
  </si>
  <si>
    <t>N. Vassal, Valpaços, distrito de Vila Real, 22-02-1898. Ensino secundário na Escola Académica do Porto. Frequentou o curso de Engenharia na Faculdade de Ciências da Universidade do Porto. Com o falecimento dos pais interrompeu o curso e alistou-se como voluntário no exército, 1918. Carreira militar: alferes em 1919, tenente em 1923, capitão em 1940, major em 1948, tenente-coronel em 1954 e coronel em 1956. Casado com Maria das Dores Guerra Pereira Lage, n. Sanfins. Administrador do Concelho de Valpaços, 1926, e vereador da Câmara Municipal de Vila Nova de Gaia. Presidente do Futebol Clube do Porto, 1930-1932. Professor do 2º Curso das Escolas Regimentais, 1930. Comissões no estado da Índia, 1932-1939: Comandante da Secção de Artilharia na 2ª Companhia da Índia, 1932; oficial às Ordens de sua do Encarregado do Governo-Geral da Índia, Francisco Higino Craveiro Lopes, 1936. Cavaleiro da ordem Militar de Avis, 1939. Oficial do regimento de artilharia de Coimbra. Instrutor e comissário da Mocidade Portuguesa, 1941. Presidente da União Nacional no distrito de Vila Real. Conheceu em Londres Baden Powell, fundador do Movimento Escutista. Foi nomeado Governador Civil de Vila Real em 31-10-1951 com a patente de Major de Artilharia das Forças Armadas (DGII nº 253, 01-11-1951). Exonerado a seu pedido em 14-07-1961 com louvores, com a patente de Coronel de Artilharia na reserva (DGII nº 166, 17-07-1961). Dedicou-se à agricultura. Faleceu em 04-04-1998.</t>
  </si>
  <si>
    <t xml:space="preserve">N. Armamar, distrito de Viseu, 28-01-1916. Filho de João dos Santos Carvalho, advogado, e de Maria da Graça Azevedo, com dez irmãos. Licenciado em Direito pela Faculdade de Direito da Universidade de Lisboa, 1944. Estágio em Lamego. Casado com Amélia Teixeira Pinto, em 1947, com seis filhos, o mais velho Juiz Desembargador do Tribunal da Relação do Porto, seguindo-se um médico ortopedista do Hospital de São João do Porto, uma diretora da farmácia do Hospital Magalhães Lemos, um comandante da marinha mercante, uma economista e o último advogado na comarca do Porto. Magistrado judicial. Delegado do procurador da República em Resende, Vila Pouca de Aguiar, Chaves e Juiz de Direito em Montalegre, Bragança e Lamego. Procurador da República junto do Tribunal da Relação do Porto, Juiz Desembargador dessa Relação. Foi nomeado Governador Civil de Vila Real em 14-07-1961 por conveniência urgente de serviço (DGII nº 166, 17-07-1961). Exonerado a seu pedido em 06-01-1964 com louvores (DGII nº 15, 18-01-1964). Juiz conselheiro do Supremo Tribunal de Justiça, 1980. Professor Catedrático convidado das cadeiras de Direito de família, Direito das Sucessões e Direito Comparado na Universidade Livre e Direito Processual Penal na Universidade Autónoma de Lisboa, 1980. Foi jubilado, por limite de idade, em 28-01-1986, continuando em atividade na Universidade Autónoma de Lisboa até ao ano letivo de 1998. </t>
  </si>
  <si>
    <t>N. Alijó, distrito de Vila Real, 28-01-1917. Filho de Torcato Ernesto de Magalhães e de Maria Merlinde Portugal Ferreira da Rocha de Magalhães. Licenciado em Direito pela Universidade de Lisboa. Notário em Murça. Conservador do registo predial de Alijó e notário. Oficial da Brigada Naval da Legião Portuguesa. Delegado do Governo na Casa do Douro até 1974. Presidente dos bombeiros e fundador do Liceu de Alijó. Foi nomeado Vice-Presidente da Câmara Municipal de Alijó em 10-03-1953 (DGII nº 63, 16-03-1953). Em 17-02-1956 passou a Presidente da mesma câmara (DGII nº 50, 28-02-1956). Em 20-02-1964 passou a Governador Civil de Vila Real por conveniência urgente de serviço público (DGII nº 47, 25-02-1964) e o Ministério do Interior recebeu vários telegramas a felicitar a escolha: dos oficiais da milícia da Legião Portuguesa de Vila Real, do presidente da câmara de Sabrosa, distrito de Vila Real, e de vários paroquianos. Exonerado a seu pedido em 20-01-1970 com louvores (DGII nº 24, 29-01-1970). Irmão de Delfim António Portugal da Rocha de Magalhães, que o sucedeu na presidência da câmara. Faleceu em 29-04-1994.</t>
  </si>
  <si>
    <t>N. Vila Real, 30-12-1922. Filho de Rafael do Espírito Santo e de Maria Amélia Rebelo do Espírito Santo. Licenciado em Ciências Matemáticas, em Ciências Geofísicas e em Engenharia Geográfica. Meteorologista do Serviço Meteorológico Nacional, trabalhou nos aeroportos de Lisboa, Santa Maria e Lourenço Marques. Docente universitário. Assistente da Faculdade de Ciências da Universidade de Lisboa, regente da cadeira de Meteorologia. Foi nomeado Governador Civil de Vila Real em 20-01-1970 por conveniência urgente de serviço público (DGII nº 24, 29-01-1970). Exonerado das suas funções em 25-04-1974 pelo Decreto-Lei nº 170/74 do mesmo dia. Num dos poucos casos de transição de regime foi eleito Deputado à Assembleia da República, 1983, pelo CDS. Perito do Conselho da Europa no projeto da Convenção para a Proteção de Cursos de Água Internacionais contra a Poluição. Diretor do projeto internacional de proteção do estuário do Tejo, apoiado pela UNESCO. Diretor-geral da Qualidade do Ambiente, 1983-1987. Diretor-geral do Instituto Nacional de Meteorologia e Geofísica, 1987-1991. Representante permanente de Portugal junto da Organização Meteorológica Mundial, 1987-1991. Presidente do Instituto Superior de Educação e Ciências, 1991-1999, e de vários organismos ligados ao ambiente. Recebeu a medalha de ouro de mérito municipal de Vila Real em 1993. Várias obras publicadas.</t>
  </si>
  <si>
    <t>Camilo Barros de Sousa Botelho</t>
  </si>
  <si>
    <t xml:space="preserve">N. Soutelinho, Favaios, Alijó, distrito de Vila Real, 04-03-1914. Filho de Álvaro de Sousa Botelho e Maria de Jesus Serafim de Barros, professores primários. Licenciado em Direito pela Universidade de Lisboa, 1941. Advogado. Foi opositor ao regime do Estado Novo, participou em manifestações académicas e nas campanhas de Norton de Matos e Humberto Delgado. Filiado no PS. Foi nomeado Presidente da Comissão Administrativa de Alijó em 23-10-1974 (DGII nº 260, 08-11-1974). Exonerado em 08-10-1976 (DGII nº 258, 04-11-1976) por ter sido nomeado Governador Civil de Vila Real em 23-09-1976 (DGII nº 233, 04-10-1976). Exerceu o cargo até 14-02-1980. Foi agraciado pela Câmara Municipal de Alijó com a Medalha de Prata de Mérito Municipal, 1984, além de outras medalhas e condecorações. Faleceu em 05-10-1989. </t>
  </si>
  <si>
    <t>N. Marco de Canaveses, distrito do Porto, 23-09-1934. Filho de José Pinto Soares e Emília das Dores Queirós de Meneses. Licenciado em Direito e Mestre pela Universidade de Coimbra. Advogado e notário. Magistrado do Ministério Público em Arganil e Lousã, distrito de Coimbra. Conservador dos registos civil e predial. Professor da Universidade de Trás-os-Montes e Alto Douro. Foi nomeado Governador Civil de Vila Real em 14-02-1980 pelo PSD. Exerceu o cargo até 17-02-1994.</t>
  </si>
  <si>
    <t>N. São Tomé do Castelo, Vila Real, 20-03-1939. Filho de José Moreira e Maria Afonso Ribeiro. Ensino secundário no Seminário de Vila Real. Licenciado em Ciências Sociais e Políticas. Serviço militar na Guiné, como oficial miliciano. Trabalhou em Angola e Moçambique. Professor do ensino secundário. Gestor de recursos humanos. Gestor bancário. Funcionário público. Foi eleito Presidente da Câmara Municipal de Vila Real em 12-12-1976 pelo PSD (AD). Exerceu o cargo até 12-12-1993, cumprindo cinco mandatos. Nessa data foi eleito Presidente da Assembleia Municipal e apresentou a profissão de gestor. Em 17-02-1994 foi nomeado Governador Civil de Vila Real e exerceu o cargo até 16-11-1995. Presidente da Cruz Vermelha Portuguesa de Vila Real, 1995. Publicou artigos na imprensa.</t>
  </si>
  <si>
    <t>Lic. em História, professor efectivo do ensino preparatório</t>
  </si>
  <si>
    <t>N. Pinelo, Vimioso, distrito de Bragança, 05-03-1949. Filho de Lázaro Augusto Vaz e Maria Inácia Lourenço. Frequentou o ensino secundário no Seminário de Vila Real. Licenciado em História pela Faculdade de Letras da Universidade do Porto. Serviço militar como Alferes miliciano em Angola. Professor efetivo do ensino preparatório. Foi eleito vereador desde 1979 e Presidente da Câmara Municipal de Santa Marta de Penaguião, distrito de Vila Real, em 15-12-1985 pelo PS. Renunciou ao cargo ao fim de dois mandatos e meio e foi substituído por Francisco José Guedes Ribeiro, por ter sido nomeado Governador Civil de Vila Real em 16-11-1995. Exerceu o cargo até 26-04-2002.</t>
  </si>
  <si>
    <t xml:space="preserve">N. Valpaços, distrito de Vila Real, 02-04-1953. Filho de Manuel António Fernandes Ribeiro e Maria Amélia da Cruz Ribeiro. Licenciado em Engenharia Civil. Engenheiro da Junta Autónoma das Estradas, 1978: Diretor de Estradas de Braga, 1990-1991, e de Vila Real, 1993-1994, coordenador de empreendimentos, 1990-1997; Vice-Presidente da Ex-Junta Autónoma das Estradas, 1994-1995; Presidente do Conselho de Administração do Centro Rodoviário Português, 1999-2000; Assessor Principal do Quadro. Formação complementar com a frequência de seminários sobre terraplanagens, expropriações, pavimentos flexíveis, pavimentos rígidos, legislação de empreitadas, estradas e ambiente. Cursos na École Nacionale de Ponts e Chausses em Paris sobre construção de aterros sobre solos compressíveis, reforço de Pavimentos Rodoviários e Gestão e Exploração da Rede Rodoviária. Participou em congressos sobre engenharia de estradas em Marrocos, Bélgica, Malásia e em Portugal. Membro da Ordem dos Engenheiros, da AIPCR e da CRP. Administrador de empresas de construção e imobiliárias, 2000. Professor convidado da Universidade de Trás-os-Montes e Alto Douro, onde lecionou as cadeiras de Estaleiros e Gestão da Obra Rodoviária. Gestor. Presidente da Comissão política do PSD e do seu gabinete de Estudos de Vila Real; conselheiro nacional do mesmo partido. Deputado à Assembleia da República, 1991. Foi nomeado Governador Civil de Vila Real em 26-04-2002. Exerceu o cargo até 05-04-2005. </t>
  </si>
  <si>
    <t>N. Santa Eugénia, Alijó, distrito de Vila Real, 03-02-1949. Licenciado em História pela Universidade do Porto. Pós-graduação em Estudos Europeus no Instituto Superior de Economia e Gestão. Mestrado em Observação e Análise da Relação Educativa com a tese A organização e funcionamento dos concelhos de turma: efeitos sobre a definição e implementação de práticas pedagógicas, Faculdade de Ciências Humanas e Sociais da Universidade do Algarve, Faro, 2006. Professor do ensino preparatório e secundário. Professor do quadro da Escola Monsenhor Jerónimo do Amaral. Casado, com duas filhas. Membro da Assembleia de Freguesia de Santa Eugénia, 1979, e da de São Dinis, Vila Real, 2001. Vereador da Câmara Municipal, 1982, e Presidente da Assembleia Municipal de Alijó, 1993. Membro da Assembleia Municipal de Vila Real, 1997. Membro da comissão nacional do PS e Presidente da Federação Distrital de Vila Real, 1988-1992 e 1994-2000. Presidente da Adega Cooperativa de Alijó. Deputado à Assembleia da República 1991, 1995, 1999. Coordenador do Grupo Parlamentar do PS, 1995-1999. Integrou a Delegação da Assembleia da República à União Interparlamentar, 1998-2002, e apresentou comunicações em conferências no âmbito da Comissão Especializada de Educação, Ciência, Cultura e Ambiente. Apresentou comunicações à Conferência Interparlamentar organizada pela FAO e pela UIP em Roma, 1998, sob o tema “Alcançar os Objetivos da Cimeira Mundial da Alimentação para uma Estratégia de Desenvolvimento Duradouro”. Presidiu à delegação portuguesa que participou na Assembleia Constitutiva da IPAAF, Associação Internacional de Parlamentares da Agricultura, Floresta e Pescas, Seul, 2000, e à II Assembleia Geral da mesma associação, 2001. Coordenador do Serviço Educativo da Equipa de Projeto do Museu do Douro, 2003-2004. Membro fundador da Associação dos Amigos do Museu do Douro, coordenador da Comissão Instaladora e presidente da Direção. Colaborador da rádio Universidade FM, 2003-2005, e da Rádio Alto Douro. Chefe de redação do jornal Nordeste Cultural. Foi nomeado Governador Civil de Vila Real em 31-03-2005 pelo PS. Exerceu o cargo até 19-11-2009. Diretor de cooperativas e associações culturais. Tem artigos publicados em jornais nacionais e regionais. Obra publicada: Do Parlamento…: o meu testemunho, Paços de Ferreira, Tribuna, 2004.</t>
  </si>
  <si>
    <t>António Manuel Alves Barroso Carvalho Martinho</t>
  </si>
  <si>
    <t>N. Águas Frias, Chaves, distrito de Vila Real, 11-08-1949. Frequentou o Seminário de Vila Real e completou o ensino secundário em Chaves. Licenciado em Ciências Sociais e Políticas. Professor da Escola Secundária Fernão de Magalhães, Chaves. Trabalhou no Instituto do Trabalho, Previdência e Ação Social em Moçambique. Professor da Escola Dr. Júlio Martins, 1974, e do Magistério Primário de Chaves. Conselheiro de Orientação Profissional no IEFP, centro de emprego, 1978. Diretor do centro de emprego de Chaves, 1983-1989. Conselheiro de orientação profissional. Foi eleito Presidente da Câmara Municipal de Chaves em 17-12-1989 pelo PS. Exerceu o cargo até 10-10-1999 por ter sido eleito Deputado à Assembleia da República, não completando o terceiro mandato, e foi substituído por Altamiro da Ressurreição Claro. Em 19-11-2009 foi nomeado Governador Civil de Vila Real e exerceu o cargo até à extinção do mesmo em 30-06-2011.</t>
  </si>
  <si>
    <t>Numa Pompílio Silva</t>
  </si>
  <si>
    <t>N. Celorico da Beira, distrito da Guarda. Oficial das Forças Armadas. Coronel. Foi nomeado Governador Civil de Viseu em 10/10/1927. Exerceu o cargo até 23/02/1932.</t>
  </si>
  <si>
    <t>N. Chaves, distrito de Vila Real, 06-12-1898. Licenciado em Direito e Filologia Clássica. Advogado. Professor. Reitor do Liceu de Chaves. Presidente da Câmara Municipal de Chaves. Foi nomeado Governador Civil de Viseu em 23-02-1932. Exerceu o cargo até 22-09-1932. Deputado à Assembleia Nacional, 1938, 1949, 1953, 1957. Diretor da Escola do Magistério Primário de Lisboa e da Instrução Pública de Moçambique. Inspetor-geral do ensino particular. Membro da Junta Nacional de Educação e do Conselho Permanente de Ação Educativa. Vice-Presidente da direção nacional da Liga Católica e presidente do conselho de administração da Caixa de Previdência do Ministério da Educação. Eleito sócio efetivo da Sociedade de Geografia e nomeado membro da Academia Brasileira de Ciências Sociais e Políticas. Presidente da assembleia-geral da Sociedade de Língua Portuguesa. Vogal do Tribunal Administrativo de Moçambique. Recebeu louvores do Ministério da Educação Nacional.</t>
  </si>
  <si>
    <t>Bobone, Madalena (coord.), Júlia Nunes, 2008, Governadores Civis 1835-2008, Lisboa, Divisão de Documentação e Arquivo, Ministério da Administração Interna.</t>
  </si>
  <si>
    <t>AA.VV. 1994. Governos Civis. Mais de um século de história, Lisboa, Secretaria Geral do Ministério da Administração Interna.</t>
  </si>
  <si>
    <t>N. Santiago de Cassurrães, Mangualde, distrito de Viseu, 03-10-1878. Licenciado em Medicina. Médico municipal. Foi nomeado Governador Civil de Viseu em 22-09-1932. Faleceu no cargo em 1939. Foi homenageado com busto em Mangualde.</t>
  </si>
  <si>
    <t>Delegado do INTP da Guarda, magistrado judicial</t>
  </si>
  <si>
    <t>N. Santa Ovaia, Oliveira do Hospital, distrito de Coimbra, 08-07-1905. Licenciado. Delegado do INTP, Instituto Nacional do Trabalho e Previdência da Guarda. Juiz dos Tribunais de Trabalho da Covilhã e de Coimbra. Presidente da Junta Nacional dos Resinosos e da Junta Nacional dos Produtos Pecuários. Diretor da Cadeia Penitenciária de Lisboa. Foi nomeado Governador Civil de Viseu em 12-01-1940. Exonerado a seu pedido em 01-09-1943 do cargo que exerceu com dedicação, zelo e competência (DGII nº 205, 02-09-1943). Deputado à Assembleia Nacional, 1949, 1953. Recebeu a comenda de Cristo.</t>
  </si>
  <si>
    <t>Capitão de administração militar das Forças Armadas. Foi nomeado Governador Civil de Viseu em 01-10-1943 (DGII nº 235, 08-10-1943). Exonerado a seu pedido em 19-12-1947 com louvores (DGII nº 296, 20-12-1947).</t>
  </si>
  <si>
    <t>Resende</t>
  </si>
  <si>
    <t>Bacharel em Direito, advogado e conservador do registo predial</t>
  </si>
  <si>
    <t>Amadeu Cochofel de Miranda Mendes</t>
  </si>
  <si>
    <t>N. Resende, distrito de Viseu. Bacharel em Direito. Advogado e conservador do registo predial. Foi nomeado Governador Civil de Viseu em 19-12-1947 (DGII nº 296, 20-12-1947). Exonerado a seu pedido em 24-04-1951 com louvores (DGII nº 94, 24-04-1951).</t>
  </si>
  <si>
    <t>N. Paços de Vilharigues, Vouzela, distrito de Viseu, 28-03-1899. Licenciado em Direito. Conservador dos registos civil e predial. Presidente da Comissão Administrativa de Oliveira de Frades, no mesmo distrito, e Presidente do Conselho Municipal, mediante o disposto no Decreto-Lei nº 27.424, de 31-12-1936, nomeado no dia 27-02-1937 (DGII nº 50, 02-03-1937). Em 14-12-1937 passou a Presidente da mesma câmara (DGII nº 292, 15-12-1937). Reconduzido por portaria de 28-12-1945 (DGII nº 1, 02-01-1946). Exerceu o cargo até ser nomeado Governador Civil de Viseu, no dia 24-04-1951 (DGII nº 94, 24-04-1951). Exonerado a seu pedido, com louvores, em 07-03-1957 (DGII nº 56, 08-03-1957).</t>
  </si>
  <si>
    <t>N. Souto, Sabugal, distrito da Guarda, 17-09-1916. Filho de Carlos Carrilho, n. 29-07-1891, e de Clara Gomes Martins Engrácia, n. 27-09-1888. Casado com Maria do Céu Girão dos Santos Ferreira, n. 1920, com sete filhos: Francisco Manuel Ferreira Carrilho, casado com Eunice Virgínia Valdez Faria Bidarra Palmeirão; Manuel Maria Ferreira Carrilho, n. 09-07-1951, casado com Maria Joana Custódio de Morais Varela e depois com Bárbara Amorim dos Santos Guimarães de Almeida; Nuno Carlos Ferreira Carrilho, casado com Maria Cristina Moreira Cardoso de Menezes; António Maria Girão Ferreira Carrilho; Maria do Rosário Ferreira Carrilho; Maria da Conceição Ferreira Carrilho, casada com Alain Bernard Raymond Jézéquel; Ana Maria Ferreira Carrilho, casada com Luís Filipe Coutinho Barros de Figueiredo. Ensino secundário no Liceu Nacional de Viseu. Licenciado em Engenharia Agronómica pelo Instituto Superior de Agronomia de Lisboa, 1945. Funcionário do Ministério da Agricultura, 1947: delegado e depois inspetor-chefe da Junta de Colonização Interna da zona de Viseu. Presidente das Direções Diocesanas da Juventude Católica, da Juventude Agrária Católica de Viseu e da Junta Diocesana da Ação Católica, 1947. Presidente do Conselho Central das Conferências de São Vicente de Paulo e da Fundação D. José da Cruz Moreira Pinto, 1950. Provedor da Santa Casa da Misericórdia local, 1957. Delegado do Governo junto da Federação dos Vinicultores do Dão, 1961. Deputado à Assembleia Nacional, 1961. Foi nomeado Governador Civil de Viseu em 29-06-1964 por conveniência urgente de serviço (DGII nº 155, 03-07-1964). Exonerado a seu pedido em 19-01-1971 com louvores (DGII nº 20, 25-01-1971). Num dos poucos casos de transição de regime, foi eleito Presidente da Câmara Municipal de Viseu em 15-12-1985 como Independente na lista do CDS. Exerceu o cargo até 17-12-1989, cumprindo um mandato. Faleceu em Espinho em 30-11-1992 num acidente de viação com a mulher.</t>
  </si>
  <si>
    <t>Lamego</t>
  </si>
  <si>
    <t>N. Lamego, distrito de Viseu. Licenciado em Engenharia Florestal. Silvicultor. Foi nomeado Governador Civil de Viseu em 02-02-1971 (DGII nº 32, 08-02-1971). Exonerado das suas funções em 25-04-1974 pelo Decreto-Lei nº 170/74 do mesmo dia.</t>
  </si>
  <si>
    <t>Mestrado em Gestão Pública</t>
  </si>
  <si>
    <t>Mestrado em Gestão Pública. Foi nomeada Governadora Civil de Viseu em 21-04-2011 pelo PS. Exerceu o cargo até à extinção do mesmo em 30-06-2011.</t>
  </si>
  <si>
    <t>Licenciado em Engenharia. Foi nomeado Presidente da Comissão Administrativa de Lamego, distrito de Viseu, em 12-06-1974 (DGII nº 140, 18-06-1974). Exonerado em 30-11-1974 (DGII nº 8, 10-01-1975) por ter sido nomeado Governador Civil de Viseu em 13-09-1974 (DGII nº 218, 18-09-1974). Voltou a ser nomeado em 23-09-1976 (DGII nº 233, 04-10-1976). Exerceu o cargo até 14-02-1980.</t>
  </si>
  <si>
    <t>N. Orgens, Viseu, 31-12-1933. Licenciado em Engenharia Civil. Foi nomeado Vice-Presidente da Câmara Municipal de Viseu em 12-04-1971 (DGII nº 89, 16-04-1971). Vogal da Comissão Instaladora da Escola Normal Superior de Viseu em 25-03-1974. Em 25 de abril de 1974 era o presidente em exercício, pois o cargo de presidente estava vago. Câmara foi dissolvida por portaria de 13-05-1974 (DGII nº 119, 22-05-1974). Num dos poucos casos de transição de regime foi nomeado Governador Civil de Viseu em 14-02-1980. Exerceu o cargo até 07-08-1981. Presidente da Assembleia Municipal em 1982 pelo PSD, mas renunciou ao mandato. Deputado à Assembleia da República, 1987, pelo PSD.</t>
  </si>
  <si>
    <t>N. 1938. Licenciado em Letras. Professor do ensino secundário. Foi nomeado Governador Civil de Viseu em 13-11-1981. Exerceu o cargo até 25-02-1983. Deputado à Assembleia da República, 1983, pelo PSD. Em 16-12-1985 foi nomeado para o mesmo cargo, que exerceu até 26-09-1989.</t>
  </si>
  <si>
    <t>N. 1933. Frequentou a Faculdade de Direito. Dirigente de empresa. Deputado à Assembleia da República, 1976, 1979, 1980, 1985, pelo PSD. Foi nomeado Governador Civil de Viseu em 11-07-1983. Exerceu o cargo até 16-12-1985.</t>
  </si>
  <si>
    <t xml:space="preserve">N. Fornos de Maceira Dão, Mangualde, distrito de Viseu, 09-12-1948. Licenciado em Filologia Clássica, com Mestrado em Literatura e Cultura Portuguesas pela Universidade Nova de Lisboa. Professor efetivo do ensino secundário. Professor da Escola Superior de Educação e da Universidade Católica de Viseu. Foi nomeado Governador Civil de Viseu em 26-09-1989. Exerceu o cargo até 17-11-1995. Em 14-12-1997 foi eleito Presidente da Câmara Municipal de Mangualde pelo PSD. Foi reeleito em 2001 pela coligação PSD/CDS-PP e em 2005 pelo PSD. Exerceu o cargo até 11-10-2009, cumprindo três mandatos. </t>
  </si>
  <si>
    <t>Prof. Universitário e arqueólogo</t>
  </si>
  <si>
    <t>Soito, Sabugal, Guarda</t>
  </si>
  <si>
    <t>N. Sabugal, distrito da Guarda, 1951. Doutorado em Pré-História e Arqueologia. Professor professor do ensino secundário e do polo de Viseu da Universidade Católica Portuguesa. Arqueólogo. Foi nomeado Governador Civil de Viseu em 18-11-1995. Exerceu o cargo até 29-04-2002. Presidente do Centro de Estudos Aquilino Ribeiro, em Viseu, 2014. Faleceu em 2015.</t>
  </si>
  <si>
    <t>N. Oliveira de Frades, distrito de Viseu, 09-03-1941. Engenheiro técnico agrário. Foi eleito Presidente da Assembleia Municipal em 1976, 1979 e 1982 e Presidente da Câmara Municipal de Oliveira de Frades em 15-12-1985 pelo PSD. Exerceu o cargo até 30-04-2002, não completando o quinto mandato, por ter sido nomeado Governador Civil de Viseu. Exerceu o cargo até 04-04-2005. Faleceu em 09-01-2009.</t>
  </si>
  <si>
    <t>N. Romãs, Sátão, distrito de Viseu, 14-05-1959. Curso do Magistério Primário pela Escola do Magistério Primário de Viseu, 1979. Casado, com dois filhos. Professor do 1º ciclo do ensino básico, 1979-1993. Deputado da Assembleia de Freguesia de Romãs, 1983-1989. Membro da Assembleia Municipal de Sátão, 1990-1993. Vereador da Câmara Municipal de Sátão, 1993-2005. Licenciado em Geografia pela Faculdade de Letras da Universidade de Coimbra, 1992, ramo de Formação Educacional, 1993. Professor de Geografia do 3º ciclo do ensino básico e ensino secundário do quadro da Escola Secundária Frei Rosa Viterbo de Sátão, 1993. Coordenador Adjunto do CAE, Centro da Área Educativa de Viseu, 1996-2000. Chefe de Gabinete do Secretário de Estado da Administração Marítima e Portuária, 2000-2001. Presidente da CDT, Comissão para a Dissuasão da Toxicodependência do Distrito de Viseu, 2001-2003. Mestrado em Geografia, área de especialização em Ordenamento do Território e Desenvolvimento pela Universidade de Coimbra, com a tese Motivações e práticas de turismo em espaço rural: o parque de campismo Chave Grande (Casfreires - Sátão), 2003. Professor Adjunto do ISCE, Instituto Superior de Ciências Educativas de Felgueiras, 2003-2005. Foi nomeado Governador Civil de Viseu em 31-03-2005. Exerceu o cargo até 14-08-2009. Deputado à Assembleia da República, 2009, 2011, pelo PS. Colaborador de vários jornais regionais, proprietário e diretor da Gazeta de Sátão. Presidente da Assembleia Geral da Caixa de Crédito Agrícola Mútuo de Sátão. Membro do Conselho de Administração da Fundação Elísio Ferreira Afonso. Membro da Direção e Presidente da Assembleia Geral dos Bombeiros Voluntários de Sátão. Várias obras publicadas.</t>
  </si>
  <si>
    <t>N. 1963. Licenciado em Ensino, com Mestrado em Linguística. Chefe de gabinete do Governador Civil. Foi nomeado Governador Civil de Viseu em 14-08-2009 pelo Governo PS. Exerceu o cargo até 19-11-2009.</t>
  </si>
  <si>
    <t>N. 01-09-1965. Licenciado. Mestrado em Gestão Pública pela Universidade de Aveiro. Professor do ensino secundário. Militante da JS. Deputado à Assembleia da República, 1995, 1999, 2005 pelo PS. Foi nomeado Governador Civil de Viseu em 19-11-2009. Exerceu o cargo até 21-04-2011. Presidente da Comissão Política Concelhia de Viseu do PS, membro da Comissão Nacional do PS, Membro da Assembleia Municipal de Viseu.</t>
  </si>
  <si>
    <t>Advogado e conservador do registo civil</t>
  </si>
  <si>
    <t>N. Viseu. Licenciado em Direito. Advogado e conservador do registo civil. Foi nomeado Governador do Distrito Autónomo de Angra do Heroísmo em 03-04-1936. Exerceu o cargo até 15-01-1940.</t>
  </si>
  <si>
    <t>N. São Tiago de Mouquim, Vila Nova de Famalicão, distrito de Braga, 18-07-1890. Filho de José Gomes da Costa Carvalho, fundador da fábrica de relógios A Boa Reguladora, e de Carolina Arminda Pereira Garcia. Estudou no Seminário de Guimarães, onde integrou a Congregação dos Filhos de Maria, no Liceu de Braga e no Liceu D. Manuel II do Porto. Membro fundador do Centro Académico da Democracia Cristã do Porto e respetivo secretário da direção. Estudou Medicina na Escola Médica do Porto, onde completou o 4º ano em 1913 e foi militante estudantil da direita católica. Licenciado em Medicina pela Faculdade de Medicina da Universidade de Lisboa, 1916. Serviço militar em França como oficial médico do Corpo Expedicionário Português enviado para a frente ocidental da Primeira Guerra Mundial, 1917. Casado com Maria Amélia Leite da Cunha, 1917. Médico em Arco de Baúlhe, Cabeceiras de Basto, distrito de Braga, em Barcelos durante a epidemia de gripe pneumónica, 1918, e na Póvoa de Varzim, distrito do Porto, 1919, onde estabeleceu residência, abriu consultório e foi médico escolar. Participou na fundação do núcleo de Escutismo local e na expansão dos movimentos juvenis de inspiração católica. Foi condecorado com a Cruz de agradecimento e bons serviços, de ouro, e foi nomeado Comissário Geral Marítimo pelo Comissário Nacional dos Escuteiros. Apresentou conferências e comunicações a congressos e encontros e publicou artigos advogando uma vertente religiosa e ética da ciência médica. Fundador do Secretariado Nacional do Apostolado dos Doentes, com sede na Póvoa. Pertenceu à Associação dos Bombeiros Voluntários local. Presidente da Comissão Concelhia da União Nacional. Fundador da Casa Poveira da Ação Social. Foi nomeado Presidente da Comissão Administrativa da Póvoa de Varzim em 19-02-1937 e Presidente do Conselho Municipal, mediante o disposto no Decreto-Lei nº 27.424, de 31-12-1936, no dia 24-02-1937 (DGII nº 46, 25-02-1937). Em 24-12-1937 passou a Presidente da mesma câmara (DGII nº 301, 27-12-1937). Exonerado em 26-03-1940 (DGII nº 71, 27-03-1940), por ter sido nomeado Governador do Distrito Autónomo de Angra do Heroísmo em 15-01-1940. Em sessão camarária de 18-06-1940 foi-lhe concedida a Medalha de Reconhecimento Poveiro de primeira classe, de ouro, por aprovação unânime. Recebeu a distinção de Comendador-Cavaleiro da Ordem de São Gregório Magno. Obras publicadas: A Eucaristia e a medicina: Conferência realizada no Congresso Eucarístico Arquidiocesano na Povoa de Varzim, Porto, Casa Ed. de A. Figueirinhas, 1926; Política do Estado Novo na Póvoa de Varzim, 1936; Desvios morais dos alunos sob o ponto de vista genital, Lisboa, Imprensa Lucas, 1938, Separata da Acção Médica, fasc. 7. Conferências: “Maria e a Medicina”, Congresso Mariano de Braga, 1926; “A Oração e a Medicina”, Congresso Nacional do Apostolado da Oração, 1927; “A Extrema-Unção e a Medicina”, Congresso Litúrgico Nacional, 1927. Faleceu na Póvoa de Varzim em 31-01-1941.</t>
  </si>
  <si>
    <t>Licenciado em Medicina. Médico. Foi nomeado Governador do Distrito Autónomo de Angra do Heroísmo em 24-04-1941 (DGII nº 109, 13-05-1941). Exonerado em 17-10-1944 (DGII nº 244, 19-10-1944).</t>
  </si>
  <si>
    <t>N. Angra do Heroísmo. Licenciado em Filologia Românica. Professor de liceu. Jornalista. Foi nomeado Governador do Distrito Autónomo de Angra do Heroísmo em 17-10-1944 em comissão de serviço público (DGII nº 244, 19-10-1944). Exonerado a seu pedido em 29-12-1952 com louvores (DGII nº 306, 31-12-1952).</t>
  </si>
  <si>
    <t>N. Cabo da Praia, Ilha Terceira, Açores, 03-04-1890. Licenciado em Medicina. Tenente-Coronel Médico das Forças Armadas na reserva. Diretor do hospital militar de Évora. Inspetor de saúde e chefe do serviço de saúde do Comando Militar dos Açores. Diretor do Hospital da Misericórdia de Angra. Deputado à Assembleia Nacional, 1949. Foi nomeado Governador do Distrito Autónomo de Angra do Heroísmo em 29-12-1952 por conveniência urgente de serviço público (DGII nº 306, 31-12-1952). Exonerado a seu pedido em 27-12-1956 com louvores (DGII nº 304, 29-12-1956). Escreveu artigos para a imprensa açoriana. Obras publicadas: Médicos, cirurgiões e outros da arte de curar na Ilha Terceira, Angra do Heroísmo, 1958; A defesa dos Açores durante a II Guerra Mundial (1939-1945), Lisboa, Estado-Maior do Exército, Direção do Serviço Histórico Militar, 1988. Faleceu em 1958 com a patente de General.</t>
  </si>
  <si>
    <t>Madrid</t>
  </si>
  <si>
    <t>Licenciado em Engenharia. Quadro superior da função pública. Foi nomeado Governador do Distrito Autónomo de Angra do Heroísmo em 27-12-1956 (DGII nº 304, 29-12-1956) por conveniência urgente de serviço público. Exonerado a seu pedido, com louvores, em 04-08-1958 (DGII nº 186, 09-08-1958).</t>
  </si>
  <si>
    <t>advogado, professor e proprietário agrícola</t>
  </si>
  <si>
    <t>N. Terra Chã, Angra do Heroísmo, Açores, 07-11-1902. Licenciado em Direito. Advogado. Proprietário agrícola. Professor da Escola Industrial e Comercial. Professor do ensino secundário. Subdelegado do Procurador da República, 1945. Presidente da Comissão Administrativa do Grémio da Lavoura, 1945. Chefe da secretaria da Junta Geral do Distrito Autónomo de Angra do Heroísmo, 1945. Deputado à Assembleia Nacional, 1945. Vereador e Presidente da Câmara Municipal de Angra do Heroísmo, 1950. Presidente da Comissão Concelhia da União Nacional de Angra do Heroísmo. Sócio fundador do Instituto Histórico da Ilha Terceira e seu presidente, 1958-1960. Foi nomeado Governador do Distrito Autónomo de Angra do Heroísmo em 28-03-1959 por conveniência urgente de serviço público (DGII nº 75, 30-03-1959). Exonerado a seu pedido em 14-04-1973 com louvores (DGII nº 91, 17-04-1973). Presidente da Comissão Regional de Turismo de Angra do Heroísmo. Presidente da direção do Montepio Terceirense. Homenageado com nome de ruas em Velas, na freguesia dos Rosais, em Santa Cruz da Graciosa e na freguesia da Terra Chã. Agraciado com a Ordem do Infante D. Henrique e com a Ordem de Cristo. Pai de António Manuel Bettencourt Machado Pires, catedrático de literatura e cultura portuguesa e reitor da Universidade dos Açores. Obras publicadas: Em louvor de Portugal, Angra do Heroísmo, Livraria Editora Andrade, 1940; A Igreja e a questão social: conferência, 1950. Faleceu em Angra do Heroísmo em 02-04-1993.</t>
  </si>
  <si>
    <t>Algarve</t>
  </si>
  <si>
    <t>N. Algarve. Licenciado. Quadro superior da função pública. Foi nomeado Governador do Distrito Autónomo de Angra do Heroísmo em 14-04-1973 por conveniência urgente de serviço público (DGII nº 91, 17-04-1973). Exonerado das suas funções em 25-04-1974 pelo Decreto-Lei nº 170/74 do mesmo dia.</t>
  </si>
  <si>
    <t>Licenciado em Medicina. Médico. Foi nomeado Governador do Distrito Autónomo de Angra do Heroísmo em 16-08-1974 por conveniência urgente de serviço público (DGII nº 194, 20-08-1974) e exerceu o cargo até à extinção do mesmo em 30-04-1976 (Decreto-Lei nº 318-B/76, de 30 de Abril).</t>
  </si>
  <si>
    <t>Capitão de Caçadores das Forças Armadas. Foi nomeado Governador do Distrito Autónomo do Funchal em 09-02-1931. Exonerado a seu pedido em 20-12-1933.</t>
  </si>
  <si>
    <t>N. Lisboa. Licenciado em Direito. Magistrado judicial. Foi nomeado Governador do Distrito Autónomo do Funchal em 20-12-1933. Exerceu o cargo até 24-11-1934.</t>
  </si>
  <si>
    <t>Oficial da Marinha</t>
  </si>
  <si>
    <t xml:space="preserve">N. Horta, Açores. Oficial da Marinha. Foi nomeado Governador do Distrito Autónomo do Funchal em 24-11-1934. Exerceu o cargo até 06-10-1937. </t>
  </si>
  <si>
    <t>Lic. em Direito, advogado, administrador de empresas, diplomata</t>
  </si>
  <si>
    <t>N. Porto, 10-02-1893. Licenciado em Direito pela Universidade de Coimbra, 1914. Advogado no Porto. Subdelegado do Procurador da República em Vagos. Administrador de empresas. Comissário junto da Casa Bancária Luiz Ferreira Alves &amp; C. Lda. Administrador da Companhia do Ambaca. Administrador da Companhia Nacional de Fósforos. Administrador da Companhia Colonial de Navegação e da Companhia de Fomento Colonial. Vice-presidente do Conselho de Administração da SONAP. Diplomata. Vogal do Conselho Distrital da Ordem dos Advogados no Porto, 1934-1937. Amigo íntimo de Salazar e um dos seus principais conselheiros políticos. Participou nos I e II Congressos da União Nacional, 1933 e 1934. Deputado à Assembleia Nacional, 1935, 1942, 1945, 1949. Foi nomeado Governador do Distrito Autónomo do Funchal em 19-05-1938. Exerceu o cargo até 01-02-1941 (DGII nº 30, 06-02-1941). Representante do Ministério das Colónias junto da OECE. Presidente da comissão concelhia da União Nacional no Porto. Embaixador na Santa Sé, Vaticano, 1950-1954, e em Madrid, 1954-1959. Governador do Banco de Angola, 1959-1962. Presidente da Assembleia-Geral do Banco Fonsecas &amp; Burnay. Católico ativista do CADC e colaborador do Imparcial. Teve várias condecorações. Faleceu em 06-01-1968.</t>
  </si>
  <si>
    <t>N. Porto, 13-07-1909. Licenciado em Engenharia Civil pela Faculdade de Engenharia da Universidade do Porto, 1935. Obteve o prémio da Câmara Municipal do Porto por ter tido a mais alta classificação do seu curso. Bolseiro do Instituto de Alta Cultura, frequentou várias universidades na Alemanha, Suíça e França. Engenheiro-adjunto da direção técnica da Administração dos Portos do Douro e Leixões, 1936. Diretor da secção cultural do Centro Universitário da Mocidade Portuguesa, 1937. Assistente universitário, 1937. Doutorado. Professor auxiliar, 1941. Professor catedrático, Porto, 1948. Lecionou as disciplinas de Engenharia, Finanças e Economia Política. Presidente da Comissão Reorganizadora da Indústria do Papel, 1942. Foi nomeado Governador do Distrito Autónomo do Funchal em 12-03-1945 por motivo urgente de serviço público (DGII nº 61, 15-03-1945). Exonerado em 26-02-1947 por ter sido nomeado Ministro da Economia, 1947-1948, sendo-lhe conferidos louvores pelo muito zelo, dedicação e patriotismo demonstrados no exercício daquele cargo (DGII nº 47, 27-02-1947). Deputado à Assembleia Nacional, 1949, 1953, 1973. Professor Catedrático de Economia no Instituto Superior Técnico, Lisboa, 1952, onde lecionou as cadeiras de Organização e Administração e de Economia. Bastonário da Ordem dos Engenheiros, 1953-1956. Governador do Banco de Fomento Nacional, 1965-1974. Ministro da Indústria e Energia, 1974. Desempenhou também funções em empresas privadas e escreveu artigos sobre economia no Diário Popular. Publicou obras sobre engenharia e economia, entre elas: Na pasta da economia: discursos, declarações e súmulas das conferências com a imprensa, Lisboa, Portugália Editora, 1948; Política do presente: política para o futuro, Porto, Livraria Tavares Martins, 1950; Realidades económicas: prelecções de economia aplicada proferidas no curso de 1950-1951, Porto, Centro de Estudos Económicos e Financeiros da Associação Comercial do Porto, 1952; Análise Económica, 1960; O lucro nas empresas e o trabalho, 1960; A função social do lucro, Porto, Tip. Nunes, 1961. Faleceu em 12-05-1986.</t>
  </si>
  <si>
    <t>N. Funchal. Licenciado em Medicina. Médico. Foi nomeado Governador do Distrito Autónomo do Funchal em 26-02-1947 (DGII nº 47, 27-02-1947). Faleceu no cargo em 10-09-1948.</t>
  </si>
  <si>
    <t>Brigadeiro de Cavalaria das Forças Armadas na reserva. Foi nomeado Governador do Distrito Autónomo do Funchal em 01-06-1949 (DGII nº 126, 02-06-1949). Exonerado a seu pedido em 21-11-1951 com louvores (DGII nº 274, 26-11-1951).</t>
  </si>
  <si>
    <t>Ribeira Brava</t>
  </si>
  <si>
    <t>N. Ribeira Brava, Madeira. Capitão-de-Mar-e-Guerra. Capitão de Fragata. Foi nomeado Governador do Distrito Autónomo do Funchal em 21-11-1951 (DGII nº 274, 26-11-1951). Exonerado a seu pedido em 17-02-1969 com louvores (DGII nº 49, 27-02-1969).</t>
  </si>
  <si>
    <t>Sobral de Monte Agraço, distrito de Lisboa</t>
  </si>
  <si>
    <t>N. Sobral de Monte Agraço, distrito de Lisboa. 6º Conde do Sobral. Coronel de Artilharia das Forças Armadas na reserva. Foi nomeado Governador do Distrito Autónomo do Funchal em 17-02-1969 por conveniência urgente de serviço público (DGII nº 49, 27-02-1969). Exonerado a seu pedido em 28-02-1974 com louvores (DGII nº 51, 01-03-1974).</t>
  </si>
  <si>
    <t>N. Loulé, distrito de Faro. Capitão-de-Mar-e-Guerra das Forças Armadas. Foi nomeado Governador do Distrito Autónomo do Funchal em 28-02-1974 por conveniência urgente de serviço público (DGII nº 53, 04-03-1974). Exonerado das suas funções em 25-04-1974 pelo Decreto-Lei nº 170/74 do mesmo dia.</t>
  </si>
  <si>
    <t>Gouveia, distrito da Guarda</t>
  </si>
  <si>
    <t>N. Gouveia, distrito da Guarda. Licenciado em Direito. Advogado. Foi nomeado Governador do Distrito Autónomo do Funchal em 07-08-1974 (DGII nº 09-08-1974). Exerceu o cargo até 20-02-1975.</t>
  </si>
  <si>
    <t>Marco de Canavezes, distrito do Porto</t>
  </si>
  <si>
    <t xml:space="preserve">N. Marco de Canavezes, distrito do Porto. Brigadeiro das Forças Armadas. Foi nomeado Governador do Distrito Autónomo do Funchal em 20-02-1975. Cargo foi extinto em 30-04-1976 (Decreto-Lei nº 318-B/76, de 30 de Abril). Em 26-01-1976 foi nomeado presidente da Junta Governativa da Madeira. </t>
  </si>
  <si>
    <t>N. Horta, Açores. Licenciado em Medicina. Capitão de Fragata das Forças Armadas. Médico reformado. Foi nomeado Governador do Distrito Autónomo da Horta entre 17-04-1918 e 26-05-1918. Foi de novo nomeado para o mesmo cargo em 22-07-1926 (DGII nº 174, 27-07-1926), que exerceu até 13-11-1926.</t>
  </si>
  <si>
    <t>N. Porto. Oficial do Exército. Foi nomeado Governador do Distrito Autónomo da Horta em 17-01-1927. Exerceu o cargo até 15-08-1927.</t>
  </si>
  <si>
    <t>administrador de empresas</t>
  </si>
  <si>
    <t>N. Horta. Administrador de empresas. Foi nomeado Governador do Distrito Autónomo da Horta em 15-08-1927. Exerceu o cargo até 08-07-1931.</t>
  </si>
  <si>
    <t>Vagos</t>
  </si>
  <si>
    <t>N. Vagos, distrito de Aveiro. Licenciado em Direito. Magistrado judicial. Foi nomeado Governador do Distrito Autónomo da Horta, Açores, em 08-07-1931. Exerceu o cargo até 02-01-1933.</t>
  </si>
  <si>
    <t>Oficial do Exército. Foi nomeado Governador do Distrito Autónomo da Horta em 02-01-1933. Exerceu o cargo até 02-02-1933.</t>
  </si>
  <si>
    <t>Licenciado em Direito. Foi nomeado Governador do Distrito Autónomo da Horta em 06-02-1933. Exerceu o cargo até 15-03-1935.</t>
  </si>
  <si>
    <t>N. São Roque do Pico, Horta, Açores, 25-06-1902. Filho de Manuel Machado Soares e de Serafina de Vasconcelos de Bettencourt e Ávila. Ensino secundário no Liceu da Horta e no Liceu Nacional de Ponta Delgada. Licenciado em Direito pela Faculdade de Direito da Universidade de Lisboa. Conservador do registo predial em Santa Cruz das Flores, Vila Franca do Campo, Ribeira Grande e Ponta Delgada. Advogado. Foi nomeado Governador do Distrito Autónomo da Horta em 22-05-1935. Exonerado a seu pedido em 01-07-1936 do cargo que exerceu com zelo, dedicação e patriotismo (DGII nº 154, 04-07-1936). Dirigente da União Nacional e Provedor da Santa Casa da Misericórdia da Ribeira Grande. Delegado do conselho geral da Comissão Reguladora dos Cereais do Arquipélago dos Açores. Delegado do Conselho Distrital da Legião Portuguesa de Ponta Delgada no concelho de Vila Franca do Campo, condecorado com as medalhas de prata e de dedicação. Deputado à Assembleia Nacional, 1965. Presidente das Câmaras Municipais da Ribeira Grande e de São Roque do Pico. Em 20-05-1968 foi nomeado Governador do Distrito Autónomo de Ponta Delgada por conveniência urgente de serviço público (DGII nº 124, 24-05-1968). Exonerado a seu pedido em 21-07-1970 com louvores (DGII nº 176, 31-07-1970). Conservador do Registo da Propriedade Automóvel em Lisboa até 1972. Faleceu em Ponta Delgada em 15-12-1977.</t>
  </si>
  <si>
    <t>Licenciado em Direito. Notário. Foi nomeado Governador do Distrito Autónomo da Horta, em 25-08-1936. Exonerado a seu pedido em 10-03-1937 do cargo que exerceu com zelo, dedicação e patriotismo (DGII nº 61, 15-03-1937).</t>
  </si>
  <si>
    <t>N. Cantanhede, distrito de Coimbra, 23-11-1893. Filho de Manuel Mendes Rodrigues da Silva, n. 16-06-1855, e de Josefa Susano da Silva. Curso militar. Alferes miliciano, 1917. Combateu em França na 1ª Guerra Mundial. Casado em 1919 com Maria do Carmo de Almeida Teixeira, n. 01-03-1896, com dois filhos: José Teixeira da Silva Mendes, n. 30-11-1920, casado com Maria Rosa Varela Pimentel de Figueiredo; Maria Eduarda Teixeira da Silva Mendes, n. 28-10-1922, casada com Armando Nobre de Gusmão. Oficial do Exército. Capitão de Infantaria das Forças Armadas. Administrador dos concelhos de Figueiró dos Vinhos, Nazaré e Pombal. Governador Civil dos Distritos de Aveiro (17-03-1928 a 18-02-1930), Leira (18-02-1930 a 09-09-1931 e 19-04-1933 a 21-04-1935) e Beja (03-02-1932 a 21-12-1932). Foi nomeado Governador do Distrito Autónomo da Horta em 10-03-1937 (DGII nº 61, 15-03-1937). Exonerado a seu pedido em 17-03-1939 do cargo que exerceu com zelo, dedicação e patriotismo (DGII nº 64, 18-03-1939). Presidente da Comissão Concelhia de Alcobaça da União Nacional. Subdelegado regional da Mocidade Portuguesa em Leiria. Diretor da carreira de tiro da Guarnição Militar de Leiria. Deputado à Assembleia Nacional, 1957, 1959, 1960. Condecorado com a Comenda da Ordem de Cristo. Diretor do Asilo de Mendicidade, mais tarde Lar Residencial de Alcobaça. Faleceu em 13-12-1988.</t>
  </si>
  <si>
    <t>N. Lisboa. Capitão de Cavalaria das Forças Armadas. Foi nomeado Governador do Distrito Autónomo da Horta em 17-03-1939 (DGII nº 64, 18-03-1939). Faleceu no cargo em 1944.</t>
  </si>
  <si>
    <t>N. Fazenda das Lajes, Flores, Açores, 15-08-1901. Licenciado em Medicina. Médico. Governador substituto do Distrito Autónomo da Horta, foi exonerado em 09-02-1939 (DGII nº 38, 15-02-1939) e foi nomeado Presidente da Câmara Municipal da Horta em 28-11-1939. Em 12-06-1953 foi nomeado Governador do Distrito Autónomo da Horta por conveniência urgente de serviço público (DGII nº 142, 19-06-1953). Exonerado a seu pedido em 21-05-1973 com louvores (DGII nº 123, 25-05-1973). Procurador à Câmara Corporativa, 1945, e Deputado à Assembleia Nacional, 1973.</t>
  </si>
  <si>
    <t>Licenciado em Ciências Económico-Financeiras. Economista. Foi nomeado Governador do Distrito Autónomo da Horta em 21-05-1973 por conveniência urgente de serviço público (DGII nº 123, 25-05-1973). Exonerado das suas funções em 25-04-1974 pelo Decreto-Lei nº 170/74 do mesmo dia.</t>
  </si>
  <si>
    <t>Lic. em Ciências Económico-Financeiras, economista</t>
  </si>
  <si>
    <t xml:space="preserve">Capitão-Tenente da Armada. Foi nomeado Governador do Distrito Autónomo da Horta, Açores, em 16-08-1974 por conveniência urgente de serviço público (DGII nº 194, 20-08-1974). Exonerado a seu pedido por portaria de 14-01-1976, mas foi novamente nomeado até à extinção do cargo em 30-04-1976 (Decreto-Lei nº 318-B/76, de 30 de Abril). </t>
  </si>
  <si>
    <t>N. Coimbra. Licenciado em Direito. Foi nomeado Governador do Distrito Autónomo de Ponta Delgada em 02-02-1935. Faleceu no cargo em 07-08-1935.</t>
  </si>
  <si>
    <t>Oliveira do Conde, Carregal do Sal, Viseu</t>
  </si>
  <si>
    <t>N. Oliveira do Conde, Carregal do Sal, distrito de Viseu, 1902. Licenciado em Direito. Conservador do registo predial em Santa Comba Dão. Administrador do concelho de Fornos de Algodres e presidente da Concelhia da União Nacional. Foi nomeado Governador do Distrito Autónomo de Ponta Delgada em 08-07-1936. Exerceu o cargo até 22-11-1937. Deputado à Assembleia Nacional, 1942. Em 09-10-1944 voltou a ser nomeado para o mesmo cargo em comissão de serviço público (DGII nº 237, 11-10-1944). Exonerado a seu pedido em 01-10-1946 do cargo que exerceu com zelo e muita dedicação (DGII nº 235, 09-10-1946). Conservador do registo predial em Coimbra, 1955.</t>
  </si>
  <si>
    <t>Lic. em Direito, Oficial do Exército</t>
  </si>
  <si>
    <t>N. Cantanhede, distrito de Coimbra. Licenciado em Direito. Oficial do Exército. Foi nomeado Governador do Distrito Autónomo de Ponta Delgada em 22-11-1937. Exerceu o cargo até 11-06-1940.</t>
  </si>
  <si>
    <t>N. Cabo Verde. Capitão das Forças Armadas. Foi nomeado Governador do Distrito Autónomo de Ponta Delgada em 11-06-1940. Exonerado em 09-10-1944 do cargo que exerceu com zelo e dedicação (DGII nº 237, 11-10-1944).</t>
  </si>
  <si>
    <t>N. Santa Luzia, Angra do Heroísmo, Açores, 10-01-1898. Ensino secundário no Liceu de Ponta Delgada. Curso da Escola do Exército. Carreira militar. Casado com Clotilde de Andrade Pereira da Costa, n. 14-12-1912, com um filho: António Clemente Pereira da Costa Santos, n. 30-07-1937, Engenheiro Agrónomo e Presidente da Câmara Municipal de Ponta Delgada, casado com Maria da Graça Henriques Simões Flores. Fundador do Escutismo Católico nos Açores, 1925, e seu primeiro chefe regional. Oficial-às-ordens do marechal Gomes da Costa, então exilado na ilha de São Miguel, 1926. Chefe do gabinete militar e ajudante do Delegado Especial do Governo da República na guarnição de São Miguel. Capitão de Infantaria das Forças armadas. Foi nomeado Governador substituto do Distrito Autónomo de Ponta Delgada em 07-11-1944 em comissão de serviço (DGII nº 105, 08-05-1945). Exonerado em 02-10-1946 (DGII nº 240, 15-10-1946) por ter sido nomeado Governador do mesmo Distrito Autónomo em 01-10-1946 também em comissão de serviço (DGII nº 235, 09-10-1946). Exonerado a seu pedido em 06-12-1954 com louvores (DGII nº 289, 11-12-1954). Passou à reserva em 1945. Administrador da Fábrica de Tabaco Micaelense e Cônsul da França em Ponta Delgada. Faleceu em 08-03-1965.</t>
  </si>
  <si>
    <t>10-01-1898</t>
  </si>
  <si>
    <t>Licenciado em Direito. Juiz de Direito exercendo as funções de ajudante do procurador da República no círculo judicial dos Açores, em comissão de serviço. Foi nomeado Governador do Distrito Autónomo de Ponta Delgada em 06-12-1954 por conveniência urgente de serviço público (DGII nº 289, 11-12-1954). Dada por finda a comissão de serviço, foi exonerado em 26-01-1959 com louvores (DGII nº 30, 05-02-1959).</t>
  </si>
  <si>
    <t>Licenciado em Engenharia. Foi nomeado Governador do Distrito Autónomo de Ponta Delgada em 21-05-1959 por conveniência urgente de serviço público (DGII nº 124, 26-05-1959). Exonerado a seu pedido em 05-04-1968 com louvores (DGII nº 85, 09-04-1968).</t>
  </si>
  <si>
    <t>N. Guarda. Oficial do Exército. Tenente-Coronel das Forças Armadas. Foi nomeado Presidente da Câmara Municipal da Figueira da Foz, distrito de Coimbra, em 25-11-1960 (DGII nº 278, 29-11-1960). Exonerado a seu pedido em 17-07-1961 (DGII nº 171, 22-07-1961). Integrou os quadros da Administração Ultramarina como inspetor superior. Governador do Distrito de Cabo Delgado, em Moçambique, 1961-1969. Em 21-07-1970 foi nomeado Governador do Distrito Autónomo de Ponta Delgada por conveniência urgente de serviço público, com a patente de Coronel de Infantaria (DGII nº 176, 31-07-1970). Exonerado a seu pedido em 18-02-1974 com louvores (DGII nº 45, 22-02-1974). Governador de Cabo Verde, desde março de 1974 até ser exonerado das suas funções em 25-04-1974 pelo Decreto-Lei nº 170/74 do mesmo dia. O seu nome é recordado na toponímia de uma povoação da Província de Cabo Delgado, chamada Basílio Seguro. Obras publicadas: Relatório da Comissão de povoamento de Cabo Delgado do ano de 1966, Cabo Delgado, Junta Provincial de Povoamento, 1967; “Contribuição dos muçulmanos portugueses para a estabilidade nacional em Moçambique”, Revista militar, 1972. Faleceu no Estoril em 18-11-2008.</t>
  </si>
  <si>
    <t>Licenciado. Inspetor Superior de Administração Ultramarina. Foi nomeado Governador do Distrito Autónomo de Ponta Delgada em 01-03-1974 por conveniência urgente de serviço público (DGII nº 54, 05-03-1974). Exonerado das suas funções em 25-04-1974 pelo Decreto-Lei nº 170/74 do mesmo dia.</t>
  </si>
  <si>
    <t>Lic. Inspetor Superior de Administração Ultramarina</t>
  </si>
  <si>
    <t>N. Lisboa. Licenciado em Direito. Advogado. Foi nomeado Governador do Distrito Autónomo de Ponta Delgada em 16-08-1974 por conveniência urgente de serviço público (DGII nº 194, 20-08-1974). Cargo foi extinto em 30-04-1976 (Decreto-Lei nº 318-B/76, de 30 de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</si>
</sst>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
    <numFmt numFmtId="165" formatCode="dd/mm/yyyy;@"/>
  </numFmts>
  <fonts count="15" x14ac:knownFonts="1">
    <font>
      <sz val="10"/>
      <name val="Arial"/>
    </font>
    <font>
      <sz val="10"/>
      <name val="Arial"/>
      <family val="2"/>
    </font>
    <font>
      <sz val="12"/>
      <name val="Times New Roman"/>
      <family val="1"/>
    </font>
    <font>
      <b/>
      <sz val="10"/>
      <name val="Arial"/>
      <family val="2"/>
    </font>
    <font>
      <sz val="8"/>
      <color indexed="8"/>
      <name val="MS Sans Serif"/>
      <family val="2"/>
    </font>
    <font>
      <sz val="10"/>
      <name val="Arial"/>
      <family val="2"/>
    </font>
    <font>
      <sz val="10"/>
      <color indexed="8"/>
      <name val="Arial"/>
      <family val="2"/>
    </font>
    <font>
      <b/>
      <sz val="10"/>
      <color indexed="8"/>
      <name val="Arial"/>
      <family val="2"/>
    </font>
    <font>
      <b/>
      <sz val="10"/>
      <name val="Arial"/>
      <family val="2"/>
    </font>
    <font>
      <sz val="9"/>
      <name val="Arial"/>
      <family val="2"/>
    </font>
    <font>
      <sz val="10"/>
      <name val="Arial"/>
      <family val="2"/>
    </font>
    <font>
      <sz val="10"/>
      <name val="Verdana"/>
      <family val="2"/>
    </font>
    <font>
      <sz val="9.5"/>
      <color rgb="FF555555"/>
      <name val="Arial"/>
      <family val="2"/>
    </font>
    <font>
      <sz val="11"/>
      <name val="Calibri"/>
      <family val="2"/>
    </font>
    <font>
      <sz val="11"/>
      <color rgb="FF000000"/>
      <name val="Arial"/>
      <family val="2"/>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medium">
        <color indexed="22"/>
      </right>
      <top style="thin">
        <color indexed="8"/>
      </top>
      <bottom style="thin">
        <color indexed="8"/>
      </bottom>
      <diagonal/>
    </border>
    <border>
      <left/>
      <right style="medium">
        <color indexed="22"/>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46">
    <xf numFmtId="0" fontId="0" fillId="0" borderId="0" xfId="0"/>
    <xf numFmtId="0" fontId="0" fillId="0" borderId="0" xfId="0" applyAlignment="1">
      <alignment wrapText="1"/>
    </xf>
    <xf numFmtId="0" fontId="4" fillId="0" borderId="1" xfId="0" applyFont="1" applyFill="1" applyBorder="1" applyAlignment="1">
      <alignment horizontal="left" wrapText="1"/>
    </xf>
    <xf numFmtId="0" fontId="5" fillId="0" borderId="2" xfId="0" applyFont="1" applyBorder="1" applyAlignment="1">
      <alignment wrapText="1"/>
    </xf>
    <xf numFmtId="14" fontId="5" fillId="0" borderId="2" xfId="0" applyNumberFormat="1" applyFont="1" applyBorder="1" applyAlignment="1">
      <alignment wrapText="1"/>
    </xf>
    <xf numFmtId="14" fontId="5" fillId="0" borderId="2" xfId="0" applyNumberFormat="1" applyFont="1" applyBorder="1" applyAlignment="1">
      <alignment horizontal="justify" wrapText="1"/>
    </xf>
    <xf numFmtId="0" fontId="5" fillId="0" borderId="3" xfId="0" applyFont="1" applyBorder="1" applyAlignment="1">
      <alignment wrapText="1"/>
    </xf>
    <xf numFmtId="0" fontId="6" fillId="0" borderId="2" xfId="0" applyFont="1" applyFill="1" applyBorder="1" applyAlignment="1">
      <alignment horizontal="left" wrapText="1"/>
    </xf>
    <xf numFmtId="14" fontId="5" fillId="0" borderId="2" xfId="0" applyNumberFormat="1" applyFont="1" applyFill="1" applyBorder="1" applyAlignment="1">
      <alignment wrapText="1"/>
    </xf>
    <xf numFmtId="0" fontId="5" fillId="0" borderId="2" xfId="0" applyFont="1" applyFill="1" applyBorder="1" applyAlignment="1">
      <alignment wrapText="1"/>
    </xf>
    <xf numFmtId="0" fontId="5" fillId="0" borderId="2" xfId="0" applyFont="1" applyFill="1" applyBorder="1" applyAlignment="1">
      <alignment horizontal="justify" wrapText="1"/>
    </xf>
    <xf numFmtId="0" fontId="6" fillId="0" borderId="6" xfId="0" applyFont="1" applyFill="1" applyBorder="1" applyAlignment="1">
      <alignment horizontal="left" wrapText="1"/>
    </xf>
    <xf numFmtId="164" fontId="6" fillId="0" borderId="2" xfId="0" applyNumberFormat="1" applyFont="1" applyFill="1" applyBorder="1" applyAlignment="1">
      <alignment horizontal="right" wrapText="1"/>
    </xf>
    <xf numFmtId="0" fontId="6" fillId="0" borderId="2" xfId="0" applyFont="1" applyFill="1" applyBorder="1" applyAlignment="1">
      <alignment horizontal="right" wrapText="1"/>
    </xf>
    <xf numFmtId="0" fontId="5" fillId="0" borderId="2" xfId="0" applyFont="1" applyFill="1" applyBorder="1" applyAlignment="1">
      <alignment horizontal="right" wrapText="1"/>
    </xf>
    <xf numFmtId="0" fontId="5" fillId="0" borderId="2" xfId="0" applyFont="1" applyBorder="1" applyAlignment="1">
      <alignment horizontal="right" wrapText="1"/>
    </xf>
    <xf numFmtId="17" fontId="5" fillId="0" borderId="2" xfId="0" applyNumberFormat="1" applyFont="1" applyFill="1" applyBorder="1" applyAlignment="1">
      <alignment horizontal="right" wrapText="1"/>
    </xf>
    <xf numFmtId="0" fontId="4" fillId="0" borderId="0" xfId="0" applyFont="1" applyFill="1" applyBorder="1" applyAlignment="1">
      <alignment horizontal="left" wrapText="1"/>
    </xf>
    <xf numFmtId="0" fontId="5" fillId="0" borderId="2" xfId="0" applyFont="1" applyFill="1" applyBorder="1" applyAlignment="1">
      <alignment horizontal="left" wrapText="1"/>
    </xf>
    <xf numFmtId="164" fontId="6" fillId="0" borderId="2" xfId="0" applyNumberFormat="1" applyFont="1" applyFill="1" applyBorder="1" applyAlignment="1">
      <alignment horizontal="left" wrapText="1"/>
    </xf>
    <xf numFmtId="0" fontId="6" fillId="0" borderId="0" xfId="0" applyFont="1" applyFill="1" applyBorder="1" applyAlignment="1">
      <alignment horizontal="left" wrapText="1"/>
    </xf>
    <xf numFmtId="14" fontId="5" fillId="0" borderId="2" xfId="0" applyNumberFormat="1" applyFont="1" applyFill="1" applyBorder="1" applyAlignment="1">
      <alignment horizontal="right" wrapText="1"/>
    </xf>
    <xf numFmtId="14" fontId="5" fillId="0" borderId="2" xfId="0" applyNumberFormat="1" applyFont="1" applyBorder="1" applyAlignment="1">
      <alignment horizontal="right" wrapText="1"/>
    </xf>
    <xf numFmtId="14" fontId="6" fillId="0" borderId="2" xfId="0" applyNumberFormat="1" applyFont="1" applyFill="1" applyBorder="1" applyAlignment="1">
      <alignment horizontal="right" wrapText="1"/>
    </xf>
    <xf numFmtId="0" fontId="6" fillId="0" borderId="6" xfId="0" applyFont="1" applyFill="1" applyBorder="1" applyAlignment="1">
      <alignment horizontal="right" wrapText="1"/>
    </xf>
    <xf numFmtId="0" fontId="5" fillId="0" borderId="2" xfId="0" applyNumberFormat="1" applyFont="1" applyBorder="1" applyAlignment="1">
      <alignment horizontal="right" wrapText="1"/>
    </xf>
    <xf numFmtId="0" fontId="5" fillId="0" borderId="2" xfId="0" applyNumberFormat="1" applyFont="1" applyBorder="1" applyAlignment="1">
      <alignment horizontal="justify" wrapText="1"/>
    </xf>
    <xf numFmtId="0" fontId="0" fillId="0" borderId="2" xfId="0" applyFill="1" applyBorder="1" applyAlignment="1">
      <alignment horizontal="left" wrapText="1"/>
    </xf>
    <xf numFmtId="0" fontId="5" fillId="0" borderId="2" xfId="0" applyNumberFormat="1" applyFont="1" applyBorder="1" applyAlignment="1">
      <alignment wrapText="1"/>
    </xf>
    <xf numFmtId="0" fontId="5" fillId="0" borderId="2" xfId="0" applyNumberFormat="1" applyFont="1" applyFill="1" applyBorder="1" applyAlignment="1">
      <alignment horizontal="right" wrapText="1"/>
    </xf>
    <xf numFmtId="0" fontId="6" fillId="0" borderId="8" xfId="0" applyFont="1" applyFill="1" applyBorder="1" applyAlignment="1">
      <alignment horizontal="left" wrapText="1"/>
    </xf>
    <xf numFmtId="165" fontId="6" fillId="0" borderId="2" xfId="0" applyNumberFormat="1" applyFont="1" applyFill="1" applyBorder="1" applyAlignment="1">
      <alignment horizontal="right" wrapText="1"/>
    </xf>
    <xf numFmtId="165" fontId="5" fillId="0" borderId="2" xfId="0" applyNumberFormat="1" applyFont="1" applyBorder="1" applyAlignment="1">
      <alignment horizontal="right" wrapText="1"/>
    </xf>
    <xf numFmtId="165" fontId="5" fillId="0" borderId="2" xfId="0" applyNumberFormat="1" applyFont="1" applyFill="1" applyBorder="1" applyAlignment="1">
      <alignment horizontal="right" wrapText="1"/>
    </xf>
    <xf numFmtId="165" fontId="5" fillId="0" borderId="2" xfId="0" applyNumberFormat="1" applyFont="1" applyBorder="1" applyAlignment="1">
      <alignment wrapText="1"/>
    </xf>
    <xf numFmtId="14" fontId="6" fillId="0" borderId="2" xfId="0" applyNumberFormat="1" applyFont="1" applyFill="1" applyBorder="1" applyAlignment="1">
      <alignment horizontal="left" wrapText="1"/>
    </xf>
    <xf numFmtId="0" fontId="0" fillId="0" borderId="2" xfId="0" applyBorder="1" applyAlignment="1">
      <alignment horizontal="left" wrapText="1"/>
    </xf>
    <xf numFmtId="0" fontId="0" fillId="0" borderId="2" xfId="0" applyBorder="1" applyAlignment="1">
      <alignment wrapText="1"/>
    </xf>
    <xf numFmtId="165" fontId="6" fillId="0" borderId="0" xfId="0" applyNumberFormat="1" applyFont="1" applyFill="1" applyBorder="1" applyAlignment="1">
      <alignment horizontal="right" wrapText="1"/>
    </xf>
    <xf numFmtId="165" fontId="6" fillId="0" borderId="2" xfId="0" applyNumberFormat="1" applyFont="1" applyFill="1" applyBorder="1" applyAlignment="1">
      <alignment horizontal="left" wrapText="1"/>
    </xf>
    <xf numFmtId="0" fontId="6" fillId="0" borderId="2" xfId="0" applyNumberFormat="1" applyFont="1" applyFill="1" applyBorder="1" applyAlignment="1">
      <alignment horizontal="right" wrapText="1"/>
    </xf>
    <xf numFmtId="14" fontId="5" fillId="0" borderId="2" xfId="0" applyNumberFormat="1" applyFont="1" applyBorder="1" applyAlignment="1">
      <alignment horizontal="left" wrapText="1"/>
    </xf>
    <xf numFmtId="0" fontId="5" fillId="0" borderId="2" xfId="0" applyFont="1" applyBorder="1" applyAlignment="1">
      <alignment horizontal="left" wrapText="1"/>
    </xf>
    <xf numFmtId="14" fontId="5" fillId="0" borderId="2" xfId="0" applyNumberFormat="1" applyFont="1" applyFill="1" applyBorder="1" applyAlignment="1">
      <alignment horizontal="left" wrapText="1"/>
    </xf>
    <xf numFmtId="0" fontId="5" fillId="0" borderId="2" xfId="0" applyNumberFormat="1" applyFont="1" applyBorder="1" applyAlignment="1">
      <alignment horizontal="left" wrapText="1"/>
    </xf>
    <xf numFmtId="14" fontId="0" fillId="0" borderId="2" xfId="0" applyNumberFormat="1" applyBorder="1" applyAlignment="1">
      <alignment wrapText="1"/>
    </xf>
    <xf numFmtId="0" fontId="5" fillId="0" borderId="2" xfId="0" applyFont="1" applyBorder="1" applyAlignment="1">
      <alignment horizontal="justify" wrapText="1"/>
    </xf>
    <xf numFmtId="0" fontId="6" fillId="0" borderId="2" xfId="0" applyNumberFormat="1" applyFont="1" applyFill="1" applyBorder="1" applyAlignment="1">
      <alignment horizontal="left" wrapText="1"/>
    </xf>
    <xf numFmtId="0" fontId="6" fillId="0" borderId="2" xfId="0" applyFont="1" applyFill="1" applyBorder="1" applyAlignment="1">
      <alignment wrapText="1"/>
    </xf>
    <xf numFmtId="0" fontId="1" fillId="0" borderId="2" xfId="0" applyFont="1" applyFill="1" applyBorder="1" applyAlignment="1">
      <alignment wrapText="1"/>
    </xf>
    <xf numFmtId="14" fontId="9" fillId="0" borderId="2" xfId="0" applyNumberFormat="1" applyFont="1" applyBorder="1" applyAlignment="1">
      <alignment horizontal="left" wrapText="1"/>
    </xf>
    <xf numFmtId="0" fontId="5" fillId="0" borderId="6" xfId="0" applyFont="1" applyBorder="1" applyAlignment="1">
      <alignment wrapText="1"/>
    </xf>
    <xf numFmtId="14" fontId="9" fillId="0" borderId="2" xfId="0" applyNumberFormat="1" applyFont="1" applyBorder="1" applyAlignment="1">
      <alignment horizontal="left" vertical="top" wrapText="1"/>
    </xf>
    <xf numFmtId="0" fontId="11" fillId="2" borderId="1" xfId="0" applyFont="1" applyFill="1" applyBorder="1" applyAlignment="1">
      <alignment vertical="top" wrapText="1"/>
    </xf>
    <xf numFmtId="14" fontId="11" fillId="2" borderId="1" xfId="0" applyNumberFormat="1" applyFont="1" applyFill="1" applyBorder="1" applyAlignment="1">
      <alignment horizontal="center" vertical="top" wrapText="1"/>
    </xf>
    <xf numFmtId="14" fontId="11" fillId="2" borderId="10" xfId="0" applyNumberFormat="1" applyFont="1" applyFill="1" applyBorder="1" applyAlignment="1">
      <alignment horizontal="center" vertical="top" wrapText="1"/>
    </xf>
    <xf numFmtId="0" fontId="3" fillId="0" borderId="13" xfId="0" applyFont="1" applyBorder="1" applyAlignment="1">
      <alignment wrapText="1"/>
    </xf>
    <xf numFmtId="0" fontId="5" fillId="0" borderId="2" xfId="0" applyFont="1" applyBorder="1" applyAlignment="1">
      <alignment horizontal="left" vertical="top" wrapText="1"/>
    </xf>
    <xf numFmtId="0" fontId="5" fillId="0" borderId="0" xfId="0" applyFont="1" applyFill="1" applyBorder="1" applyAlignment="1">
      <alignment wrapText="1"/>
    </xf>
    <xf numFmtId="0" fontId="0" fillId="0" borderId="8" xfId="0" applyBorder="1" applyAlignment="1">
      <alignment wrapText="1"/>
    </xf>
    <xf numFmtId="14" fontId="9" fillId="0" borderId="2" xfId="0" applyNumberFormat="1" applyFont="1" applyBorder="1" applyAlignment="1">
      <alignment horizontal="center" vertical="top" wrapText="1"/>
    </xf>
    <xf numFmtId="0" fontId="6" fillId="0" borderId="2" xfId="0" applyFont="1" applyFill="1" applyBorder="1" applyAlignment="1">
      <alignment horizontal="center" wrapText="1"/>
    </xf>
    <xf numFmtId="0" fontId="9" fillId="0" borderId="2" xfId="0" applyFont="1" applyBorder="1" applyAlignment="1">
      <alignment horizontal="center" vertical="top" wrapText="1"/>
    </xf>
    <xf numFmtId="14" fontId="5" fillId="0" borderId="2" xfId="0" applyNumberFormat="1" applyFont="1" applyFill="1" applyBorder="1" applyAlignment="1">
      <alignment horizontal="justify" wrapText="1"/>
    </xf>
    <xf numFmtId="0" fontId="3" fillId="0" borderId="12" xfId="0" applyFont="1" applyBorder="1" applyAlignment="1">
      <alignment wrapText="1"/>
    </xf>
    <xf numFmtId="0" fontId="3" fillId="0" borderId="13" xfId="0" applyFont="1" applyBorder="1" applyAlignment="1">
      <alignment horizontal="justify" wrapText="1"/>
    </xf>
    <xf numFmtId="0" fontId="7" fillId="0" borderId="13" xfId="0" applyFont="1" applyFill="1" applyBorder="1" applyAlignment="1">
      <alignment horizontal="center" wrapText="1"/>
    </xf>
    <xf numFmtId="0" fontId="8" fillId="0" borderId="13" xfId="0" applyFont="1" applyBorder="1" applyAlignment="1">
      <alignment wrapText="1"/>
    </xf>
    <xf numFmtId="0" fontId="8" fillId="0" borderId="15" xfId="0" applyFont="1" applyBorder="1" applyAlignment="1">
      <alignment wrapText="1"/>
    </xf>
    <xf numFmtId="0" fontId="3" fillId="0" borderId="15" xfId="0" applyFont="1" applyBorder="1" applyAlignment="1">
      <alignment wrapText="1"/>
    </xf>
    <xf numFmtId="165" fontId="0" fillId="0" borderId="2" xfId="0" applyNumberFormat="1" applyBorder="1" applyAlignment="1">
      <alignment horizontal="right" wrapText="1"/>
    </xf>
    <xf numFmtId="0" fontId="0" fillId="0" borderId="2" xfId="0" applyFill="1" applyBorder="1" applyAlignment="1">
      <alignment wrapText="1"/>
    </xf>
    <xf numFmtId="0" fontId="0" fillId="0" borderId="7" xfId="0" applyBorder="1" applyAlignment="1">
      <alignment wrapText="1"/>
    </xf>
    <xf numFmtId="14" fontId="5" fillId="2" borderId="2" xfId="0" applyNumberFormat="1" applyFont="1" applyFill="1" applyBorder="1" applyAlignment="1">
      <alignment horizontal="left" wrapText="1"/>
    </xf>
    <xf numFmtId="0" fontId="5" fillId="0" borderId="0" xfId="0" applyFont="1" applyAlignment="1">
      <alignment wrapText="1"/>
    </xf>
    <xf numFmtId="0" fontId="11" fillId="2" borderId="0" xfId="0" applyFont="1" applyFill="1" applyBorder="1" applyAlignment="1">
      <alignment vertical="top" wrapText="1"/>
    </xf>
    <xf numFmtId="14" fontId="11" fillId="2" borderId="0" xfId="0" applyNumberFormat="1" applyFont="1" applyFill="1" applyBorder="1" applyAlignment="1">
      <alignment horizontal="center" vertical="top" wrapText="1"/>
    </xf>
    <xf numFmtId="0" fontId="5" fillId="0" borderId="2" xfId="0" applyNumberFormat="1" applyFont="1" applyFill="1" applyBorder="1" applyAlignment="1">
      <alignment horizontal="left" wrapText="1"/>
    </xf>
    <xf numFmtId="0" fontId="0" fillId="0" borderId="14" xfId="0" applyBorder="1" applyAlignment="1">
      <alignment wrapText="1"/>
    </xf>
    <xf numFmtId="0" fontId="2" fillId="0" borderId="0" xfId="0" applyFont="1" applyAlignment="1">
      <alignment horizontal="justify" wrapText="1"/>
    </xf>
    <xf numFmtId="0" fontId="0" fillId="0" borderId="0" xfId="0" applyBorder="1" applyAlignment="1">
      <alignment wrapText="1"/>
    </xf>
    <xf numFmtId="0" fontId="5" fillId="0" borderId="6" xfId="0" applyFont="1" applyBorder="1" applyAlignment="1">
      <alignment horizontal="justify" wrapText="1"/>
    </xf>
    <xf numFmtId="0" fontId="2" fillId="0" borderId="0" xfId="0" applyFont="1" applyFill="1" applyAlignment="1">
      <alignment horizontal="justify" wrapText="1"/>
    </xf>
    <xf numFmtId="0" fontId="0" fillId="0" borderId="0" xfId="0" applyFill="1" applyAlignment="1">
      <alignment wrapText="1"/>
    </xf>
    <xf numFmtId="0" fontId="0" fillId="0" borderId="2" xfId="0" applyBorder="1" applyAlignment="1">
      <alignment horizontal="right" wrapText="1"/>
    </xf>
    <xf numFmtId="0" fontId="10" fillId="0" borderId="0" xfId="0" applyFont="1" applyAlignment="1">
      <alignment wrapText="1"/>
    </xf>
    <xf numFmtId="14" fontId="0" fillId="0" borderId="0" xfId="0" applyNumberFormat="1" applyBorder="1" applyAlignment="1">
      <alignment wrapText="1"/>
    </xf>
    <xf numFmtId="0" fontId="0" fillId="2" borderId="11" xfId="0" applyFill="1" applyBorder="1" applyAlignment="1">
      <alignment wrapText="1"/>
    </xf>
    <xf numFmtId="14" fontId="0" fillId="0" borderId="2" xfId="0" applyNumberFormat="1" applyBorder="1" applyAlignment="1">
      <alignment horizontal="right" wrapText="1"/>
    </xf>
    <xf numFmtId="0" fontId="5" fillId="0" borderId="8" xfId="0" applyFont="1" applyBorder="1" applyAlignment="1">
      <alignment wrapText="1"/>
    </xf>
    <xf numFmtId="0" fontId="0" fillId="0" borderId="5" xfId="0" applyBorder="1" applyAlignment="1">
      <alignment wrapText="1"/>
    </xf>
    <xf numFmtId="0" fontId="0" fillId="0" borderId="0" xfId="0" applyAlignment="1">
      <alignment horizontal="left" wrapText="1"/>
    </xf>
    <xf numFmtId="0" fontId="0" fillId="0" borderId="0" xfId="0" applyAlignment="1">
      <alignment horizontal="right" wrapText="1"/>
    </xf>
    <xf numFmtId="0" fontId="12" fillId="0" borderId="0" xfId="0" applyFont="1" applyAlignment="1">
      <alignment horizontal="left" vertical="center" wrapText="1"/>
    </xf>
    <xf numFmtId="0" fontId="1" fillId="0" borderId="2" xfId="0" applyFont="1" applyBorder="1" applyAlignment="1">
      <alignment horizontal="justify" wrapText="1"/>
    </xf>
    <xf numFmtId="0" fontId="1" fillId="0" borderId="2" xfId="0" applyFont="1" applyBorder="1" applyAlignment="1">
      <alignment wrapText="1"/>
    </xf>
    <xf numFmtId="0" fontId="1" fillId="0" borderId="2" xfId="0" applyFont="1" applyBorder="1" applyAlignment="1">
      <alignment horizontal="left" wrapText="1"/>
    </xf>
    <xf numFmtId="0" fontId="1" fillId="0" borderId="2" xfId="0" applyFont="1" applyBorder="1" applyAlignment="1">
      <alignment horizontal="right" wrapText="1"/>
    </xf>
    <xf numFmtId="14" fontId="1" fillId="0" borderId="2" xfId="0" applyNumberFormat="1" applyFont="1" applyBorder="1" applyAlignment="1">
      <alignment horizontal="right" wrapText="1"/>
    </xf>
    <xf numFmtId="0" fontId="1" fillId="0" borderId="2" xfId="0" applyNumberFormat="1" applyFont="1" applyBorder="1" applyAlignment="1">
      <alignment horizontal="left" wrapText="1"/>
    </xf>
    <xf numFmtId="0" fontId="0" fillId="0" borderId="2" xfId="0" applyNumberFormat="1" applyBorder="1" applyAlignment="1">
      <alignment horizontal="left" wrapText="1"/>
    </xf>
    <xf numFmtId="0" fontId="1" fillId="0" borderId="2" xfId="0" applyNumberFormat="1" applyFont="1" applyBorder="1" applyAlignment="1">
      <alignment horizontal="right" wrapText="1"/>
    </xf>
    <xf numFmtId="14" fontId="1" fillId="0" borderId="2" xfId="0" applyNumberFormat="1" applyFont="1" applyFill="1" applyBorder="1" applyAlignment="1">
      <alignment horizontal="right" wrapText="1"/>
    </xf>
    <xf numFmtId="0" fontId="1" fillId="0" borderId="2" xfId="0" applyFont="1" applyFill="1" applyBorder="1" applyAlignment="1">
      <alignment horizontal="right" wrapText="1"/>
    </xf>
    <xf numFmtId="14" fontId="1" fillId="0" borderId="2" xfId="0" applyNumberFormat="1" applyFont="1" applyBorder="1" applyAlignment="1">
      <alignment wrapText="1"/>
    </xf>
    <xf numFmtId="14" fontId="1" fillId="0" borderId="2" xfId="0" applyNumberFormat="1" applyFont="1" applyBorder="1" applyAlignment="1">
      <alignment horizontal="left" wrapText="1"/>
    </xf>
    <xf numFmtId="14" fontId="1" fillId="0" borderId="2" xfId="0" applyNumberFormat="1" applyFont="1" applyFill="1" applyBorder="1" applyAlignment="1">
      <alignment horizontal="left" wrapText="1"/>
    </xf>
    <xf numFmtId="0" fontId="1" fillId="0" borderId="2" xfId="0" applyFont="1" applyFill="1" applyBorder="1" applyAlignment="1">
      <alignment horizontal="left" wrapText="1"/>
    </xf>
    <xf numFmtId="0" fontId="1" fillId="0" borderId="6" xfId="0" applyFont="1" applyBorder="1" applyAlignment="1">
      <alignment wrapText="1"/>
    </xf>
    <xf numFmtId="165" fontId="1" fillId="0" borderId="2" xfId="0" applyNumberFormat="1" applyFont="1" applyBorder="1" applyAlignment="1">
      <alignment horizontal="right" wrapText="1"/>
    </xf>
    <xf numFmtId="14" fontId="1" fillId="0" borderId="2" xfId="0" applyNumberFormat="1" applyFont="1" applyBorder="1" applyAlignment="1">
      <alignment horizontal="justify" wrapText="1"/>
    </xf>
    <xf numFmtId="0" fontId="1" fillId="0" borderId="6" xfId="0" applyFont="1" applyFill="1" applyBorder="1" applyAlignment="1">
      <alignment wrapText="1"/>
    </xf>
    <xf numFmtId="14" fontId="5" fillId="0" borderId="6" xfId="0" applyNumberFormat="1" applyFont="1" applyBorder="1" applyAlignment="1">
      <alignment wrapText="1"/>
    </xf>
    <xf numFmtId="14" fontId="5" fillId="0" borderId="0" xfId="0" applyNumberFormat="1" applyFont="1" applyBorder="1" applyAlignment="1">
      <alignment horizontal="right" wrapText="1"/>
    </xf>
    <xf numFmtId="165" fontId="5" fillId="0" borderId="0" xfId="0" applyNumberFormat="1" applyFont="1" applyFill="1" applyBorder="1" applyAlignment="1">
      <alignment horizontal="right" wrapText="1"/>
    </xf>
    <xf numFmtId="0" fontId="6" fillId="0" borderId="6" xfId="0" applyFont="1" applyFill="1" applyBorder="1" applyAlignment="1">
      <alignment horizontal="center" wrapText="1"/>
    </xf>
    <xf numFmtId="0" fontId="5" fillId="0" borderId="6" xfId="0" applyFont="1" applyBorder="1" applyAlignment="1">
      <alignment horizontal="left" wrapText="1"/>
    </xf>
    <xf numFmtId="14" fontId="5" fillId="0" borderId="16" xfId="0" applyNumberFormat="1" applyFont="1" applyBorder="1" applyAlignment="1">
      <alignment horizontal="left" wrapText="1"/>
    </xf>
    <xf numFmtId="0" fontId="1" fillId="0" borderId="6" xfId="0" applyFont="1" applyBorder="1" applyAlignment="1">
      <alignment horizontal="right" wrapText="1"/>
    </xf>
    <xf numFmtId="0" fontId="1" fillId="0" borderId="2" xfId="0" applyNumberFormat="1" applyFont="1" applyFill="1" applyBorder="1" applyAlignment="1">
      <alignment horizontal="left" wrapText="1"/>
    </xf>
    <xf numFmtId="0" fontId="6" fillId="0" borderId="9" xfId="0" applyFont="1" applyFill="1" applyBorder="1" applyAlignment="1">
      <alignment horizontal="left" wrapText="1"/>
    </xf>
    <xf numFmtId="0" fontId="6" fillId="0" borderId="9" xfId="0" applyNumberFormat="1" applyFont="1" applyFill="1" applyBorder="1" applyAlignment="1">
      <alignment horizontal="left" wrapText="1"/>
    </xf>
    <xf numFmtId="0" fontId="10" fillId="0" borderId="6" xfId="0" applyNumberFormat="1" applyFont="1" applyBorder="1" applyAlignment="1">
      <alignment horizontal="left" wrapText="1"/>
    </xf>
    <xf numFmtId="164" fontId="6" fillId="0" borderId="0" xfId="0" applyNumberFormat="1" applyFont="1" applyFill="1" applyBorder="1" applyAlignment="1">
      <alignment horizontal="left" wrapText="1"/>
    </xf>
    <xf numFmtId="0" fontId="10" fillId="0" borderId="6" xfId="0" applyFont="1" applyBorder="1" applyAlignment="1">
      <alignment wrapText="1"/>
    </xf>
    <xf numFmtId="0" fontId="5" fillId="0" borderId="9" xfId="0" applyFont="1" applyBorder="1" applyAlignment="1">
      <alignment horizontal="left" wrapText="1"/>
    </xf>
    <xf numFmtId="0" fontId="5" fillId="0" borderId="6" xfId="0" applyFont="1" applyFill="1" applyBorder="1" applyAlignment="1">
      <alignment wrapText="1"/>
    </xf>
    <xf numFmtId="0" fontId="0" fillId="0" borderId="17" xfId="0" applyBorder="1" applyAlignment="1">
      <alignment wrapText="1"/>
    </xf>
    <xf numFmtId="0" fontId="0" fillId="0" borderId="4" xfId="0" applyFill="1" applyBorder="1" applyAlignment="1">
      <alignment wrapText="1"/>
    </xf>
    <xf numFmtId="0" fontId="5" fillId="0" borderId="0" xfId="0" applyNumberFormat="1" applyFont="1" applyFill="1" applyBorder="1" applyAlignment="1">
      <alignment wrapText="1"/>
    </xf>
    <xf numFmtId="0" fontId="1" fillId="0" borderId="2" xfId="0" applyFont="1" applyBorder="1" applyAlignment="1">
      <alignment horizontal="left" vertical="top" wrapText="1"/>
    </xf>
    <xf numFmtId="14" fontId="1" fillId="0" borderId="16" xfId="0" applyNumberFormat="1" applyFont="1" applyBorder="1" applyAlignment="1">
      <alignment horizontal="left" wrapText="1"/>
    </xf>
    <xf numFmtId="14" fontId="1" fillId="2" borderId="2" xfId="0" applyNumberFormat="1" applyFont="1" applyFill="1" applyBorder="1" applyAlignment="1">
      <alignment horizontal="left" vertical="top" wrapText="1"/>
    </xf>
    <xf numFmtId="0" fontId="0" fillId="0" borderId="0" xfId="0" applyFill="1" applyBorder="1" applyAlignment="1">
      <alignment wrapText="1"/>
    </xf>
    <xf numFmtId="0" fontId="10" fillId="0" borderId="6" xfId="0" applyFont="1" applyBorder="1" applyAlignment="1">
      <alignment horizontal="right" wrapText="1"/>
    </xf>
    <xf numFmtId="14" fontId="9" fillId="0" borderId="2" xfId="0" applyNumberFormat="1" applyFont="1" applyBorder="1" applyAlignment="1">
      <alignment horizontal="right" vertical="top" wrapText="1"/>
    </xf>
    <xf numFmtId="0" fontId="6" fillId="0" borderId="9" xfId="0" applyFont="1" applyFill="1" applyBorder="1" applyAlignment="1">
      <alignment horizontal="right" wrapText="1"/>
    </xf>
    <xf numFmtId="0" fontId="5" fillId="0" borderId="9" xfId="0" applyFont="1" applyBorder="1" applyAlignment="1">
      <alignment horizontal="right" wrapText="1"/>
    </xf>
    <xf numFmtId="0" fontId="3" fillId="0" borderId="13" xfId="0" applyFont="1" applyBorder="1" applyAlignment="1">
      <alignment horizontal="left" wrapText="1"/>
    </xf>
    <xf numFmtId="0" fontId="5" fillId="2" borderId="2" xfId="0" applyFont="1" applyFill="1" applyBorder="1" applyAlignment="1">
      <alignment horizontal="left" vertical="top" wrapText="1"/>
    </xf>
    <xf numFmtId="0" fontId="1" fillId="2" borderId="2" xfId="0" applyFont="1" applyFill="1" applyBorder="1" applyAlignment="1">
      <alignment horizontal="left" wrapText="1"/>
    </xf>
    <xf numFmtId="0" fontId="5" fillId="2" borderId="2" xfId="0" applyFont="1" applyFill="1" applyBorder="1" applyAlignment="1">
      <alignment horizontal="left" wrapText="1"/>
    </xf>
    <xf numFmtId="0" fontId="13" fillId="0" borderId="0" xfId="0" applyFont="1" applyAlignment="1">
      <alignment horizontal="justify" vertical="center"/>
    </xf>
    <xf numFmtId="0" fontId="14" fillId="0" borderId="0" xfId="0" applyFont="1" applyAlignment="1">
      <alignment horizontal="justify" vertical="center"/>
    </xf>
    <xf numFmtId="0" fontId="0" fillId="0" borderId="0" xfId="0" applyAlignment="1"/>
    <xf numFmtId="0" fontId="13"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96"/>
  <sheetViews>
    <sheetView tabSelected="1" workbookViewId="0">
      <pane ySplit="1050" topLeftCell="A454" activePane="bottomLeft"/>
      <selection activeCell="AB1" sqref="AB1:AB1048576"/>
      <selection pane="bottomLeft" activeCell="A455" sqref="A455"/>
    </sheetView>
  </sheetViews>
  <sheetFormatPr defaultRowHeight="12.75" x14ac:dyDescent="0.2"/>
  <cols>
    <col min="1" max="1" width="15.42578125" style="1" customWidth="1"/>
    <col min="2" max="2" width="12.28515625" style="1" customWidth="1"/>
    <col min="3" max="3" width="19.85546875" style="1" customWidth="1"/>
    <col min="4" max="4" width="37.5703125" style="1" customWidth="1"/>
    <col min="5" max="5" width="24.7109375" style="1" customWidth="1"/>
    <col min="6" max="6" width="25.85546875" style="1" customWidth="1"/>
    <col min="7" max="7" width="13.140625" style="1" customWidth="1"/>
    <col min="8" max="8" width="12.85546875" style="1" customWidth="1"/>
    <col min="9" max="13" width="16.42578125" style="1" customWidth="1"/>
    <col min="14" max="14" width="19.42578125" style="1" customWidth="1"/>
    <col min="15" max="19" width="15.42578125" style="1" customWidth="1"/>
    <col min="20" max="21" width="12" style="1" customWidth="1"/>
    <col min="22" max="23" width="15" style="1" customWidth="1"/>
    <col min="24" max="24" width="22.42578125" style="1" customWidth="1"/>
    <col min="25" max="25" width="26.28515625" style="1" customWidth="1"/>
    <col min="26" max="26" width="15" style="1" customWidth="1"/>
    <col min="27" max="27" width="106.7109375" style="1" customWidth="1"/>
    <col min="28" max="28" width="24.28515625" style="1" customWidth="1"/>
    <col min="29" max="29" width="64.140625" style="1" customWidth="1"/>
    <col min="30" max="30" width="19.28515625" style="1" customWidth="1"/>
    <col min="31" max="31" width="14.42578125" style="80" customWidth="1"/>
    <col min="32" max="32" width="42.42578125" style="1" customWidth="1"/>
    <col min="33" max="33" width="17.42578125" style="1" customWidth="1"/>
    <col min="34" max="16384" width="9.140625" style="1"/>
  </cols>
  <sheetData>
    <row r="1" spans="1:29" ht="39.75" thickBot="1" x14ac:dyDescent="0.3">
      <c r="A1" s="78" t="s">
        <v>345</v>
      </c>
      <c r="B1" s="64" t="s">
        <v>801</v>
      </c>
      <c r="C1" s="65" t="s">
        <v>581</v>
      </c>
      <c r="D1" s="138" t="s">
        <v>582</v>
      </c>
      <c r="E1" s="56" t="s">
        <v>846</v>
      </c>
      <c r="F1" s="56" t="s">
        <v>670</v>
      </c>
      <c r="G1" s="56" t="s">
        <v>207</v>
      </c>
      <c r="H1" s="56" t="s">
        <v>656</v>
      </c>
      <c r="I1" s="56" t="s">
        <v>584</v>
      </c>
      <c r="J1" s="56" t="s">
        <v>369</v>
      </c>
      <c r="K1" s="66" t="s">
        <v>346</v>
      </c>
      <c r="L1" s="56" t="s">
        <v>187</v>
      </c>
      <c r="M1" s="66" t="s">
        <v>347</v>
      </c>
      <c r="N1" s="66" t="s">
        <v>166</v>
      </c>
      <c r="O1" s="66" t="s">
        <v>208</v>
      </c>
      <c r="P1" s="67" t="s">
        <v>232</v>
      </c>
      <c r="Q1" s="67" t="s">
        <v>210</v>
      </c>
      <c r="R1" s="67" t="s">
        <v>209</v>
      </c>
      <c r="S1" s="67" t="s">
        <v>211</v>
      </c>
      <c r="T1" s="66" t="s">
        <v>230</v>
      </c>
      <c r="U1" s="66" t="s">
        <v>231</v>
      </c>
      <c r="V1" s="68" t="s">
        <v>172</v>
      </c>
      <c r="W1" s="68" t="s">
        <v>841</v>
      </c>
      <c r="X1" s="69" t="s">
        <v>498</v>
      </c>
      <c r="Y1" s="68" t="s">
        <v>502</v>
      </c>
      <c r="Z1" s="66" t="s">
        <v>168</v>
      </c>
      <c r="AA1" s="56" t="s">
        <v>1178</v>
      </c>
      <c r="AC1" s="79"/>
    </row>
    <row r="2" spans="1:29" ht="102.75" x14ac:dyDescent="0.25">
      <c r="A2" s="72" t="s">
        <v>989</v>
      </c>
      <c r="B2" s="51" t="s">
        <v>803</v>
      </c>
      <c r="C2" s="81" t="s">
        <v>128</v>
      </c>
      <c r="D2" s="116" t="s">
        <v>756</v>
      </c>
      <c r="E2" s="51" t="s">
        <v>424</v>
      </c>
      <c r="F2" s="51" t="s">
        <v>362</v>
      </c>
      <c r="G2" s="111" t="s">
        <v>63</v>
      </c>
      <c r="H2" s="51">
        <v>1932</v>
      </c>
      <c r="I2" s="51"/>
      <c r="J2" s="112">
        <v>11919</v>
      </c>
      <c r="K2" s="115"/>
      <c r="L2" s="112">
        <v>13235</v>
      </c>
      <c r="M2" s="115"/>
      <c r="N2" s="24">
        <v>3.6</v>
      </c>
      <c r="O2" s="115"/>
      <c r="P2" s="116" t="s">
        <v>834</v>
      </c>
      <c r="Q2" s="116" t="s">
        <v>173</v>
      </c>
      <c r="R2" s="116"/>
      <c r="S2" s="116"/>
      <c r="T2" s="118" t="s">
        <v>1110</v>
      </c>
      <c r="U2" s="11">
        <v>36</v>
      </c>
      <c r="V2" s="122">
        <v>40</v>
      </c>
      <c r="W2" s="134"/>
      <c r="X2" s="126" t="s">
        <v>757</v>
      </c>
      <c r="Y2" s="124" t="s">
        <v>174</v>
      </c>
      <c r="Z2" s="11" t="s">
        <v>662</v>
      </c>
      <c r="AA2" s="108" t="s">
        <v>1179</v>
      </c>
      <c r="AB2" s="85"/>
      <c r="AC2" s="79"/>
    </row>
    <row r="3" spans="1:29" ht="26.25" x14ac:dyDescent="0.25">
      <c r="A3" s="59" t="s">
        <v>989</v>
      </c>
      <c r="B3" s="3" t="s">
        <v>803</v>
      </c>
      <c r="C3" s="46" t="s">
        <v>128</v>
      </c>
      <c r="D3" s="42" t="s">
        <v>180</v>
      </c>
      <c r="E3" s="95" t="s">
        <v>725</v>
      </c>
      <c r="F3" s="95" t="s">
        <v>863</v>
      </c>
      <c r="G3" s="95" t="s">
        <v>551</v>
      </c>
      <c r="H3" s="3">
        <v>1936</v>
      </c>
      <c r="I3" s="15"/>
      <c r="J3" s="32">
        <v>13235</v>
      </c>
      <c r="K3" s="61"/>
      <c r="L3" s="31">
        <v>13981</v>
      </c>
      <c r="M3" s="7" t="s">
        <v>573</v>
      </c>
      <c r="N3" s="13">
        <v>2</v>
      </c>
      <c r="O3" s="13"/>
      <c r="P3" s="7" t="s">
        <v>789</v>
      </c>
      <c r="Q3" s="7" t="s">
        <v>173</v>
      </c>
      <c r="R3" s="7"/>
      <c r="S3" s="7"/>
      <c r="T3" s="13"/>
      <c r="U3" s="7"/>
      <c r="V3" s="47"/>
      <c r="W3" s="13"/>
      <c r="X3" s="7" t="s">
        <v>174</v>
      </c>
      <c r="Y3" s="7" t="s">
        <v>174</v>
      </c>
      <c r="Z3" s="42" t="s">
        <v>662</v>
      </c>
      <c r="AA3" s="95" t="s">
        <v>1180</v>
      </c>
      <c r="AC3" s="79"/>
    </row>
    <row r="4" spans="1:29" ht="51.75" x14ac:dyDescent="0.25">
      <c r="A4" s="59" t="s">
        <v>989</v>
      </c>
      <c r="B4" s="3" t="s">
        <v>803</v>
      </c>
      <c r="C4" s="7" t="s">
        <v>128</v>
      </c>
      <c r="D4" s="7" t="s">
        <v>181</v>
      </c>
      <c r="E4" s="7" t="s">
        <v>182</v>
      </c>
      <c r="F4" s="7" t="s">
        <v>863</v>
      </c>
      <c r="G4" s="7" t="s">
        <v>63</v>
      </c>
      <c r="H4" s="13">
        <v>1938</v>
      </c>
      <c r="I4" s="12"/>
      <c r="J4" s="31">
        <v>13981</v>
      </c>
      <c r="K4" s="7" t="s">
        <v>573</v>
      </c>
      <c r="L4" s="31">
        <v>16298</v>
      </c>
      <c r="M4" s="7" t="s">
        <v>940</v>
      </c>
      <c r="N4" s="13">
        <v>6.3</v>
      </c>
      <c r="O4" s="13"/>
      <c r="P4" s="7"/>
      <c r="Q4" s="7"/>
      <c r="R4" s="7"/>
      <c r="S4" s="7"/>
      <c r="T4" s="13"/>
      <c r="U4" s="7"/>
      <c r="V4" s="47"/>
      <c r="W4" s="13"/>
      <c r="X4" s="7" t="s">
        <v>174</v>
      </c>
      <c r="Y4" s="7" t="s">
        <v>174</v>
      </c>
      <c r="Z4" s="42" t="s">
        <v>662</v>
      </c>
      <c r="AA4" s="95" t="s">
        <v>1181</v>
      </c>
      <c r="AC4" s="79"/>
    </row>
    <row r="5" spans="1:29" ht="128.25" x14ac:dyDescent="0.25">
      <c r="A5" s="59" t="s">
        <v>989</v>
      </c>
      <c r="B5" s="3" t="s">
        <v>803</v>
      </c>
      <c r="C5" s="7" t="s">
        <v>128</v>
      </c>
      <c r="D5" s="7" t="s">
        <v>150</v>
      </c>
      <c r="E5" s="3" t="s">
        <v>1259</v>
      </c>
      <c r="F5" s="3" t="s">
        <v>863</v>
      </c>
      <c r="G5" s="7" t="s">
        <v>63</v>
      </c>
      <c r="H5" s="13">
        <v>1944</v>
      </c>
      <c r="I5" s="12"/>
      <c r="J5" s="31">
        <v>16298</v>
      </c>
      <c r="K5" s="7" t="s">
        <v>940</v>
      </c>
      <c r="L5" s="45">
        <v>16938</v>
      </c>
      <c r="M5" s="7" t="s">
        <v>110</v>
      </c>
      <c r="N5" s="13">
        <v>1.75</v>
      </c>
      <c r="O5" s="13"/>
      <c r="P5" s="42" t="s">
        <v>933</v>
      </c>
      <c r="Q5" s="42" t="s">
        <v>174</v>
      </c>
      <c r="R5" s="42"/>
      <c r="S5" s="42"/>
      <c r="T5" s="97" t="s">
        <v>1109</v>
      </c>
      <c r="U5" s="42">
        <v>45</v>
      </c>
      <c r="V5" s="44">
        <v>47</v>
      </c>
      <c r="W5" s="15">
        <v>1980</v>
      </c>
      <c r="X5" s="7" t="s">
        <v>932</v>
      </c>
      <c r="Y5" s="7" t="s">
        <v>174</v>
      </c>
      <c r="Z5" s="42" t="s">
        <v>662</v>
      </c>
      <c r="AA5" s="95" t="s">
        <v>1182</v>
      </c>
      <c r="AC5" s="79"/>
    </row>
    <row r="6" spans="1:29" ht="51.75" x14ac:dyDescent="0.25">
      <c r="A6" s="59" t="s">
        <v>989</v>
      </c>
      <c r="B6" s="3"/>
      <c r="C6" s="7" t="s">
        <v>128</v>
      </c>
      <c r="D6" s="7" t="s">
        <v>1183</v>
      </c>
      <c r="E6" s="7" t="s">
        <v>396</v>
      </c>
      <c r="F6" s="7" t="s">
        <v>863</v>
      </c>
      <c r="G6" s="7" t="s">
        <v>63</v>
      </c>
      <c r="H6" s="13">
        <v>1946</v>
      </c>
      <c r="I6" s="12"/>
      <c r="J6" s="45">
        <v>16938</v>
      </c>
      <c r="K6" s="7" t="s">
        <v>110</v>
      </c>
      <c r="L6" s="31">
        <v>17257</v>
      </c>
      <c r="M6" s="7" t="s">
        <v>39</v>
      </c>
      <c r="N6" s="13">
        <v>0.9</v>
      </c>
      <c r="O6" s="13"/>
      <c r="P6" s="7" t="s">
        <v>597</v>
      </c>
      <c r="Q6" s="7" t="s">
        <v>174</v>
      </c>
      <c r="R6" s="7"/>
      <c r="S6" s="7"/>
      <c r="T6" s="13"/>
      <c r="U6" s="7"/>
      <c r="V6" s="47"/>
      <c r="W6" s="13"/>
      <c r="X6" s="7" t="s">
        <v>174</v>
      </c>
      <c r="Y6" s="7" t="s">
        <v>174</v>
      </c>
      <c r="Z6" s="42" t="s">
        <v>662</v>
      </c>
      <c r="AA6" s="95" t="s">
        <v>1184</v>
      </c>
      <c r="AC6" s="79"/>
    </row>
    <row r="7" spans="1:29" ht="64.5" x14ac:dyDescent="0.25">
      <c r="A7" s="59" t="s">
        <v>989</v>
      </c>
      <c r="B7" s="3" t="s">
        <v>803</v>
      </c>
      <c r="C7" s="7" t="s">
        <v>128</v>
      </c>
      <c r="D7" s="7" t="s">
        <v>30</v>
      </c>
      <c r="E7" s="7" t="s">
        <v>1571</v>
      </c>
      <c r="F7" s="7" t="s">
        <v>845</v>
      </c>
      <c r="G7" s="7" t="s">
        <v>63</v>
      </c>
      <c r="H7" s="13">
        <v>1947</v>
      </c>
      <c r="I7" s="13"/>
      <c r="J7" s="31">
        <v>17280</v>
      </c>
      <c r="K7" s="7" t="s">
        <v>458</v>
      </c>
      <c r="L7" s="31">
        <v>18312</v>
      </c>
      <c r="M7" s="7" t="s">
        <v>193</v>
      </c>
      <c r="N7" s="13">
        <v>2.9</v>
      </c>
      <c r="O7" s="13"/>
      <c r="P7" s="7" t="s">
        <v>1166</v>
      </c>
      <c r="Q7" s="7" t="s">
        <v>173</v>
      </c>
      <c r="R7" s="7"/>
      <c r="S7" s="7"/>
      <c r="T7" s="13"/>
      <c r="U7" s="7"/>
      <c r="V7" s="47"/>
      <c r="W7" s="13"/>
      <c r="X7" s="7" t="s">
        <v>174</v>
      </c>
      <c r="Y7" s="7" t="s">
        <v>174</v>
      </c>
      <c r="Z7" s="42" t="s">
        <v>662</v>
      </c>
      <c r="AA7" s="49" t="s">
        <v>1472</v>
      </c>
      <c r="AB7" s="128"/>
      <c r="AC7" s="82"/>
    </row>
    <row r="8" spans="1:29" ht="26.25" x14ac:dyDescent="0.25">
      <c r="A8" s="59" t="s">
        <v>989</v>
      </c>
      <c r="B8" s="3" t="s">
        <v>803</v>
      </c>
      <c r="C8" s="10" t="s">
        <v>128</v>
      </c>
      <c r="D8" s="18" t="s">
        <v>374</v>
      </c>
      <c r="E8" s="9" t="s">
        <v>351</v>
      </c>
      <c r="F8" s="9" t="s">
        <v>362</v>
      </c>
      <c r="G8" s="9" t="s">
        <v>63</v>
      </c>
      <c r="H8" s="14">
        <v>1950</v>
      </c>
      <c r="I8" s="14"/>
      <c r="J8" s="31">
        <v>18333</v>
      </c>
      <c r="K8" s="7" t="s">
        <v>574</v>
      </c>
      <c r="L8" s="31">
        <v>19816</v>
      </c>
      <c r="M8" s="7" t="s">
        <v>251</v>
      </c>
      <c r="N8" s="13">
        <v>4.0999999999999996</v>
      </c>
      <c r="O8" s="13"/>
      <c r="P8" s="7" t="s">
        <v>302</v>
      </c>
      <c r="Q8" s="7" t="s">
        <v>174</v>
      </c>
      <c r="R8" s="7"/>
      <c r="S8" s="7"/>
      <c r="T8" s="13"/>
      <c r="U8" s="7"/>
      <c r="V8" s="47"/>
      <c r="W8" s="13"/>
      <c r="X8" s="7" t="s">
        <v>174</v>
      </c>
      <c r="Y8" s="7" t="s">
        <v>174</v>
      </c>
      <c r="Z8" s="42" t="s">
        <v>662</v>
      </c>
      <c r="AA8" s="49" t="s">
        <v>1185</v>
      </c>
      <c r="AB8" s="83"/>
      <c r="AC8" s="82"/>
    </row>
    <row r="9" spans="1:29" ht="140.25" x14ac:dyDescent="0.2">
      <c r="A9" s="59" t="s">
        <v>989</v>
      </c>
      <c r="B9" s="3" t="s">
        <v>803</v>
      </c>
      <c r="C9" s="10" t="s">
        <v>128</v>
      </c>
      <c r="D9" s="107" t="s">
        <v>420</v>
      </c>
      <c r="E9" s="7" t="s">
        <v>673</v>
      </c>
      <c r="F9" s="7" t="s">
        <v>845</v>
      </c>
      <c r="G9" s="7" t="s">
        <v>63</v>
      </c>
      <c r="H9" s="13">
        <v>1954</v>
      </c>
      <c r="I9" s="21">
        <v>19821</v>
      </c>
      <c r="J9" s="31">
        <v>19816</v>
      </c>
      <c r="K9" s="7" t="s">
        <v>251</v>
      </c>
      <c r="L9" s="31">
        <v>21577</v>
      </c>
      <c r="M9" s="7" t="s">
        <v>365</v>
      </c>
      <c r="N9" s="13">
        <v>4.75</v>
      </c>
      <c r="O9" s="13"/>
      <c r="P9" s="7" t="s">
        <v>128</v>
      </c>
      <c r="Q9" s="7" t="s">
        <v>173</v>
      </c>
      <c r="R9" s="7"/>
      <c r="S9" s="7"/>
      <c r="T9" s="23">
        <v>5014</v>
      </c>
      <c r="U9" s="7">
        <f>54-13</f>
        <v>41</v>
      </c>
      <c r="V9" s="47">
        <v>45</v>
      </c>
      <c r="W9" s="23">
        <v>31465</v>
      </c>
      <c r="X9" s="7" t="s">
        <v>174</v>
      </c>
      <c r="Y9" s="7" t="s">
        <v>174</v>
      </c>
      <c r="Z9" s="42" t="s">
        <v>662</v>
      </c>
      <c r="AA9" s="49" t="s">
        <v>1186</v>
      </c>
      <c r="AB9" s="83"/>
      <c r="AC9" s="83"/>
    </row>
    <row r="10" spans="1:29" ht="63.75" x14ac:dyDescent="0.2">
      <c r="A10" s="59" t="s">
        <v>989</v>
      </c>
      <c r="B10" s="3" t="s">
        <v>803</v>
      </c>
      <c r="C10" s="7" t="s">
        <v>128</v>
      </c>
      <c r="D10" s="7" t="s">
        <v>31</v>
      </c>
      <c r="E10" s="7" t="s">
        <v>546</v>
      </c>
      <c r="F10" s="7" t="s">
        <v>863</v>
      </c>
      <c r="G10" s="7" t="s">
        <v>63</v>
      </c>
      <c r="H10" s="13">
        <v>1959</v>
      </c>
      <c r="I10" s="13"/>
      <c r="J10" s="31">
        <v>21577</v>
      </c>
      <c r="K10" s="7" t="s">
        <v>3</v>
      </c>
      <c r="L10" s="31">
        <v>22897</v>
      </c>
      <c r="M10" s="7" t="s">
        <v>348</v>
      </c>
      <c r="N10" s="13">
        <v>3.7</v>
      </c>
      <c r="O10" s="13"/>
      <c r="P10" s="7" t="s">
        <v>1187</v>
      </c>
      <c r="Q10" s="7" t="s">
        <v>173</v>
      </c>
      <c r="R10" s="7"/>
      <c r="S10" s="7"/>
      <c r="T10" s="13">
        <v>1916</v>
      </c>
      <c r="U10" s="7">
        <v>42</v>
      </c>
      <c r="V10" s="47">
        <v>46</v>
      </c>
      <c r="W10" s="31">
        <v>22897</v>
      </c>
      <c r="X10" s="37" t="s">
        <v>174</v>
      </c>
      <c r="Y10" s="39" t="s">
        <v>174</v>
      </c>
      <c r="Z10" s="42" t="s">
        <v>662</v>
      </c>
      <c r="AA10" s="49" t="s">
        <v>1188</v>
      </c>
      <c r="AB10" s="83"/>
      <c r="AC10" s="83"/>
    </row>
    <row r="11" spans="1:29" ht="76.5" x14ac:dyDescent="0.2">
      <c r="A11" s="59" t="s">
        <v>989</v>
      </c>
      <c r="B11" s="3" t="s">
        <v>803</v>
      </c>
      <c r="C11" s="7" t="s">
        <v>128</v>
      </c>
      <c r="D11" s="96" t="s">
        <v>205</v>
      </c>
      <c r="E11" s="7" t="s">
        <v>673</v>
      </c>
      <c r="F11" s="7" t="s">
        <v>863</v>
      </c>
      <c r="G11" s="7" t="s">
        <v>63</v>
      </c>
      <c r="H11" s="13">
        <v>1962</v>
      </c>
      <c r="I11" s="13"/>
      <c r="J11" s="31">
        <v>23001</v>
      </c>
      <c r="K11" s="7" t="s">
        <v>4</v>
      </c>
      <c r="L11" s="31">
        <v>25141</v>
      </c>
      <c r="M11" s="7" t="s">
        <v>5</v>
      </c>
      <c r="N11" s="13">
        <v>5.9</v>
      </c>
      <c r="O11" s="13"/>
      <c r="P11" s="7"/>
      <c r="Q11" s="7"/>
      <c r="R11" s="7"/>
      <c r="S11" s="7"/>
      <c r="T11" s="13"/>
      <c r="U11" s="7"/>
      <c r="V11" s="47"/>
      <c r="W11" s="13"/>
      <c r="X11" s="7" t="s">
        <v>174</v>
      </c>
      <c r="Y11" s="7" t="s">
        <v>174</v>
      </c>
      <c r="Z11" s="42" t="s">
        <v>662</v>
      </c>
      <c r="AA11" s="95" t="s">
        <v>1189</v>
      </c>
      <c r="AB11" s="83"/>
      <c r="AC11" s="83"/>
    </row>
    <row r="12" spans="1:29" ht="140.25" x14ac:dyDescent="0.2">
      <c r="A12" s="59" t="s">
        <v>989</v>
      </c>
      <c r="B12" s="3" t="s">
        <v>803</v>
      </c>
      <c r="C12" s="10" t="s">
        <v>128</v>
      </c>
      <c r="D12" s="18" t="s">
        <v>420</v>
      </c>
      <c r="E12" s="7" t="s">
        <v>673</v>
      </c>
      <c r="F12" s="7" t="s">
        <v>845</v>
      </c>
      <c r="G12" s="7" t="s">
        <v>63</v>
      </c>
      <c r="H12" s="13">
        <v>1968</v>
      </c>
      <c r="I12" s="21">
        <v>25149</v>
      </c>
      <c r="J12" s="31">
        <v>25147</v>
      </c>
      <c r="K12" s="7" t="s">
        <v>6</v>
      </c>
      <c r="L12" s="31">
        <v>27065</v>
      </c>
      <c r="M12" s="7" t="s">
        <v>7</v>
      </c>
      <c r="N12" s="13">
        <v>5.25</v>
      </c>
      <c r="O12" s="13"/>
      <c r="P12" s="7" t="s">
        <v>128</v>
      </c>
      <c r="Q12" s="7" t="s">
        <v>173</v>
      </c>
      <c r="R12" s="7"/>
      <c r="S12" s="7"/>
      <c r="T12" s="23">
        <v>5014</v>
      </c>
      <c r="U12" s="7">
        <f>68-13</f>
        <v>55</v>
      </c>
      <c r="V12" s="47">
        <v>60</v>
      </c>
      <c r="W12" s="13"/>
      <c r="X12" s="7" t="s">
        <v>174</v>
      </c>
      <c r="Y12" s="7" t="s">
        <v>174</v>
      </c>
      <c r="Z12" s="42" t="s">
        <v>662</v>
      </c>
      <c r="AA12" s="49" t="s">
        <v>1186</v>
      </c>
      <c r="AB12" s="83"/>
      <c r="AC12" s="83"/>
    </row>
    <row r="13" spans="1:29" ht="76.5" x14ac:dyDescent="0.2">
      <c r="A13" s="59" t="s">
        <v>989</v>
      </c>
      <c r="B13" s="3" t="s">
        <v>803</v>
      </c>
      <c r="C13" s="10" t="s">
        <v>128</v>
      </c>
      <c r="D13" s="18" t="s">
        <v>375</v>
      </c>
      <c r="E13" s="9" t="s">
        <v>546</v>
      </c>
      <c r="F13" s="9" t="s">
        <v>863</v>
      </c>
      <c r="G13" s="9" t="s">
        <v>63</v>
      </c>
      <c r="H13" s="14">
        <v>1974</v>
      </c>
      <c r="I13" s="21">
        <v>27094</v>
      </c>
      <c r="J13" s="31">
        <v>27081</v>
      </c>
      <c r="K13" s="7" t="s">
        <v>8</v>
      </c>
      <c r="L13" s="31">
        <v>27144</v>
      </c>
      <c r="M13" s="7" t="s">
        <v>90</v>
      </c>
      <c r="N13" s="29">
        <v>0.2</v>
      </c>
      <c r="O13" s="21" t="s">
        <v>0</v>
      </c>
      <c r="P13" s="96" t="s">
        <v>1190</v>
      </c>
      <c r="Q13" s="42" t="s">
        <v>173</v>
      </c>
      <c r="R13" s="42" t="s">
        <v>1043</v>
      </c>
      <c r="S13" s="42" t="s">
        <v>173</v>
      </c>
      <c r="T13" s="29">
        <v>1933</v>
      </c>
      <c r="U13" s="77">
        <v>40</v>
      </c>
      <c r="V13" s="77">
        <v>40</v>
      </c>
      <c r="W13" s="21"/>
      <c r="X13" s="43" t="s">
        <v>174</v>
      </c>
      <c r="Y13" s="43" t="s">
        <v>174</v>
      </c>
      <c r="Z13" s="42" t="s">
        <v>662</v>
      </c>
      <c r="AA13" s="95" t="s">
        <v>1191</v>
      </c>
      <c r="AB13" s="133"/>
      <c r="AC13" s="83"/>
    </row>
    <row r="14" spans="1:29" ht="165.75" x14ac:dyDescent="0.2">
      <c r="A14" s="59" t="s">
        <v>989</v>
      </c>
      <c r="B14" s="3" t="s">
        <v>803</v>
      </c>
      <c r="C14" s="46" t="s">
        <v>128</v>
      </c>
      <c r="D14" s="42" t="s">
        <v>436</v>
      </c>
      <c r="E14" s="3" t="s">
        <v>396</v>
      </c>
      <c r="F14" s="3" t="s">
        <v>863</v>
      </c>
      <c r="G14" s="3" t="s">
        <v>63</v>
      </c>
      <c r="H14" s="15">
        <v>1974</v>
      </c>
      <c r="I14" s="22"/>
      <c r="J14" s="32">
        <v>27302</v>
      </c>
      <c r="K14" s="5" t="s">
        <v>9</v>
      </c>
      <c r="L14" s="32">
        <v>28025</v>
      </c>
      <c r="M14" s="4" t="s">
        <v>743</v>
      </c>
      <c r="N14" s="25">
        <v>2</v>
      </c>
      <c r="O14" s="22" t="s">
        <v>1045</v>
      </c>
      <c r="P14" s="41" t="s">
        <v>1044</v>
      </c>
      <c r="Q14" s="41" t="s">
        <v>173</v>
      </c>
      <c r="R14" s="41"/>
      <c r="S14" s="41"/>
      <c r="T14" s="25">
        <v>1939</v>
      </c>
      <c r="U14" s="44">
        <v>35</v>
      </c>
      <c r="V14" s="44">
        <v>37</v>
      </c>
      <c r="W14" s="22"/>
      <c r="X14" s="41" t="s">
        <v>174</v>
      </c>
      <c r="Y14" s="41" t="s">
        <v>174</v>
      </c>
      <c r="Z14" s="42" t="s">
        <v>662</v>
      </c>
      <c r="AA14" s="95" t="s">
        <v>1192</v>
      </c>
    </row>
    <row r="15" spans="1:29" ht="229.5" x14ac:dyDescent="0.2">
      <c r="A15" s="59" t="s">
        <v>989</v>
      </c>
      <c r="B15" s="3" t="s">
        <v>803</v>
      </c>
      <c r="C15" s="46" t="s">
        <v>128</v>
      </c>
      <c r="D15" s="42" t="s">
        <v>314</v>
      </c>
      <c r="E15" s="95" t="s">
        <v>1193</v>
      </c>
      <c r="F15" s="3" t="s">
        <v>863</v>
      </c>
      <c r="G15" s="3" t="s">
        <v>63</v>
      </c>
      <c r="H15" s="13">
        <v>1976</v>
      </c>
      <c r="I15" s="37"/>
      <c r="J15" s="31">
        <v>28026</v>
      </c>
      <c r="K15" s="7" t="s">
        <v>743</v>
      </c>
      <c r="L15" s="32">
        <v>28905</v>
      </c>
      <c r="M15" s="5"/>
      <c r="N15" s="25">
        <v>2.4</v>
      </c>
      <c r="O15" s="22" t="s">
        <v>175</v>
      </c>
      <c r="P15" s="41" t="s">
        <v>1046</v>
      </c>
      <c r="Q15" s="41" t="s">
        <v>173</v>
      </c>
      <c r="R15" s="41" t="s">
        <v>597</v>
      </c>
      <c r="S15" s="41" t="s">
        <v>174</v>
      </c>
      <c r="T15" s="25">
        <v>1913</v>
      </c>
      <c r="U15" s="44">
        <v>63</v>
      </c>
      <c r="V15" s="44">
        <v>66</v>
      </c>
      <c r="W15" s="25">
        <v>2002</v>
      </c>
      <c r="X15" s="41" t="s">
        <v>174</v>
      </c>
      <c r="Y15" s="41" t="s">
        <v>174</v>
      </c>
      <c r="Z15" s="42" t="s">
        <v>662</v>
      </c>
      <c r="AA15" s="95" t="s">
        <v>1194</v>
      </c>
    </row>
    <row r="16" spans="1:29" ht="38.25" x14ac:dyDescent="0.2">
      <c r="A16" s="59" t="s">
        <v>989</v>
      </c>
      <c r="B16" s="3" t="s">
        <v>803</v>
      </c>
      <c r="C16" s="46" t="s">
        <v>128</v>
      </c>
      <c r="D16" s="42" t="s">
        <v>842</v>
      </c>
      <c r="E16" s="42" t="s">
        <v>552</v>
      </c>
      <c r="F16" s="42" t="s">
        <v>863</v>
      </c>
      <c r="G16" s="3" t="s">
        <v>63</v>
      </c>
      <c r="H16" s="13">
        <v>1979</v>
      </c>
      <c r="I16" s="37"/>
      <c r="J16" s="31">
        <v>28905</v>
      </c>
      <c r="K16" s="7"/>
      <c r="L16" s="32">
        <v>29584</v>
      </c>
      <c r="M16" s="5"/>
      <c r="N16" s="25">
        <v>1.8</v>
      </c>
      <c r="O16" s="22"/>
      <c r="P16" s="41"/>
      <c r="Q16" s="41"/>
      <c r="R16" s="41"/>
      <c r="S16" s="41"/>
      <c r="T16" s="22"/>
      <c r="U16" s="41"/>
      <c r="V16" s="41"/>
      <c r="W16" s="22"/>
      <c r="X16" s="41" t="s">
        <v>174</v>
      </c>
      <c r="Y16" s="41" t="s">
        <v>174</v>
      </c>
      <c r="Z16" s="42" t="s">
        <v>662</v>
      </c>
      <c r="AA16" s="95" t="s">
        <v>1195</v>
      </c>
    </row>
    <row r="17" spans="1:28" ht="63.75" x14ac:dyDescent="0.2">
      <c r="A17" s="59" t="s">
        <v>989</v>
      </c>
      <c r="B17" s="3" t="s">
        <v>803</v>
      </c>
      <c r="C17" s="46" t="s">
        <v>128</v>
      </c>
      <c r="D17" s="42" t="s">
        <v>843</v>
      </c>
      <c r="E17" s="3" t="s">
        <v>457</v>
      </c>
      <c r="F17" s="3" t="s">
        <v>863</v>
      </c>
      <c r="G17" s="3" t="s">
        <v>63</v>
      </c>
      <c r="H17" s="13">
        <v>1981</v>
      </c>
      <c r="I17" s="37"/>
      <c r="J17" s="31">
        <v>29706</v>
      </c>
      <c r="K17" s="7"/>
      <c r="L17" s="32">
        <v>30159</v>
      </c>
      <c r="M17" s="5"/>
      <c r="N17" s="25">
        <v>1.25</v>
      </c>
      <c r="O17" s="22" t="s">
        <v>0</v>
      </c>
      <c r="P17" s="105" t="s">
        <v>1196</v>
      </c>
      <c r="Q17" s="105" t="s">
        <v>174</v>
      </c>
      <c r="R17" s="105" t="s">
        <v>1150</v>
      </c>
      <c r="S17" s="105" t="s">
        <v>173</v>
      </c>
      <c r="T17" s="25">
        <v>1929</v>
      </c>
      <c r="U17" s="44">
        <f>81-29</f>
        <v>52</v>
      </c>
      <c r="V17" s="44">
        <v>53</v>
      </c>
      <c r="W17" s="22"/>
      <c r="X17" s="41" t="s">
        <v>174</v>
      </c>
      <c r="Y17" s="37" t="s">
        <v>280</v>
      </c>
      <c r="Z17" s="42" t="s">
        <v>662</v>
      </c>
      <c r="AA17" s="95" t="s">
        <v>1197</v>
      </c>
    </row>
    <row r="18" spans="1:28" ht="38.25" x14ac:dyDescent="0.2">
      <c r="A18" s="59" t="s">
        <v>989</v>
      </c>
      <c r="B18" s="3" t="s">
        <v>803</v>
      </c>
      <c r="C18" s="46" t="s">
        <v>128</v>
      </c>
      <c r="D18" s="42" t="s">
        <v>775</v>
      </c>
      <c r="E18" s="42" t="s">
        <v>788</v>
      </c>
      <c r="F18" s="42" t="s">
        <v>184</v>
      </c>
      <c r="G18" s="3" t="s">
        <v>63</v>
      </c>
      <c r="H18" s="13">
        <v>1982</v>
      </c>
      <c r="I18" s="37"/>
      <c r="J18" s="31">
        <v>30209</v>
      </c>
      <c r="K18" s="7"/>
      <c r="L18" s="32">
        <v>30508</v>
      </c>
      <c r="M18" s="5"/>
      <c r="N18" s="25">
        <v>0.8</v>
      </c>
      <c r="O18" s="22" t="s">
        <v>0</v>
      </c>
      <c r="P18" s="42" t="s">
        <v>789</v>
      </c>
      <c r="Q18" s="42" t="s">
        <v>173</v>
      </c>
      <c r="R18" s="42" t="s">
        <v>790</v>
      </c>
      <c r="S18" s="42" t="s">
        <v>173</v>
      </c>
      <c r="T18" s="25">
        <v>1934</v>
      </c>
      <c r="U18" s="57">
        <v>48</v>
      </c>
      <c r="V18" s="57">
        <v>49</v>
      </c>
      <c r="W18" s="135"/>
      <c r="X18" s="52" t="s">
        <v>174</v>
      </c>
      <c r="Y18" s="41" t="s">
        <v>174</v>
      </c>
      <c r="Z18" s="42" t="s">
        <v>662</v>
      </c>
      <c r="AA18" s="95" t="s">
        <v>1198</v>
      </c>
    </row>
    <row r="19" spans="1:28" ht="114.75" x14ac:dyDescent="0.2">
      <c r="A19" s="59" t="s">
        <v>989</v>
      </c>
      <c r="B19" s="3" t="s">
        <v>803</v>
      </c>
      <c r="C19" s="46" t="s">
        <v>128</v>
      </c>
      <c r="D19" s="42" t="s">
        <v>837</v>
      </c>
      <c r="E19" s="3" t="s">
        <v>840</v>
      </c>
      <c r="F19" s="95" t="s">
        <v>781</v>
      </c>
      <c r="G19" s="3" t="s">
        <v>838</v>
      </c>
      <c r="H19" s="13">
        <v>1983</v>
      </c>
      <c r="I19" s="37"/>
      <c r="J19" s="31">
        <v>30508</v>
      </c>
      <c r="K19" s="7"/>
      <c r="L19" s="32">
        <v>31397</v>
      </c>
      <c r="M19" s="5"/>
      <c r="N19" s="25">
        <v>2.4</v>
      </c>
      <c r="O19" s="22" t="s">
        <v>0</v>
      </c>
      <c r="P19" s="41" t="s">
        <v>839</v>
      </c>
      <c r="Q19" s="41" t="s">
        <v>174</v>
      </c>
      <c r="R19" s="41"/>
      <c r="S19" s="41"/>
      <c r="T19" s="22">
        <v>16785</v>
      </c>
      <c r="U19" s="42">
        <v>37</v>
      </c>
      <c r="V19" s="99">
        <v>40</v>
      </c>
      <c r="W19" s="135"/>
      <c r="X19" s="50" t="s">
        <v>174</v>
      </c>
      <c r="Y19" s="37" t="s">
        <v>279</v>
      </c>
      <c r="Z19" s="42" t="s">
        <v>662</v>
      </c>
      <c r="AA19" s="95" t="s">
        <v>1199</v>
      </c>
    </row>
    <row r="20" spans="1:28" ht="25.5" x14ac:dyDescent="0.2">
      <c r="A20" s="59" t="s">
        <v>989</v>
      </c>
      <c r="B20" s="3" t="s">
        <v>803</v>
      </c>
      <c r="C20" s="46" t="s">
        <v>128</v>
      </c>
      <c r="D20" s="42" t="s">
        <v>776</v>
      </c>
      <c r="E20" s="3" t="s">
        <v>1256</v>
      </c>
      <c r="F20" s="3" t="s">
        <v>863</v>
      </c>
      <c r="G20" s="3" t="s">
        <v>63</v>
      </c>
      <c r="H20" s="13">
        <v>1985</v>
      </c>
      <c r="I20" s="37"/>
      <c r="J20" s="31">
        <v>31397</v>
      </c>
      <c r="K20" s="7"/>
      <c r="L20" s="32">
        <v>33000</v>
      </c>
      <c r="M20" s="5"/>
      <c r="N20" s="25">
        <v>4.4000000000000004</v>
      </c>
      <c r="O20" s="22" t="s">
        <v>0</v>
      </c>
      <c r="P20" s="105" t="s">
        <v>128</v>
      </c>
      <c r="Q20" s="105" t="s">
        <v>173</v>
      </c>
      <c r="R20" s="41"/>
      <c r="S20" s="41"/>
      <c r="T20" s="25">
        <v>1926</v>
      </c>
      <c r="U20" s="42">
        <f>85-26</f>
        <v>59</v>
      </c>
      <c r="V20" s="99">
        <v>63</v>
      </c>
      <c r="W20" s="135"/>
      <c r="X20" s="50" t="s">
        <v>174</v>
      </c>
      <c r="Y20" s="37" t="s">
        <v>684</v>
      </c>
      <c r="Z20" s="42" t="s">
        <v>662</v>
      </c>
      <c r="AA20" s="95" t="s">
        <v>1200</v>
      </c>
    </row>
    <row r="21" spans="1:28" ht="114.75" x14ac:dyDescent="0.2">
      <c r="A21" s="59" t="s">
        <v>989</v>
      </c>
      <c r="B21" s="3" t="s">
        <v>803</v>
      </c>
      <c r="C21" s="46" t="s">
        <v>128</v>
      </c>
      <c r="D21" s="42" t="s">
        <v>837</v>
      </c>
      <c r="E21" s="3" t="s">
        <v>840</v>
      </c>
      <c r="F21" s="95" t="s">
        <v>781</v>
      </c>
      <c r="G21" s="3" t="s">
        <v>838</v>
      </c>
      <c r="H21" s="13">
        <v>1990</v>
      </c>
      <c r="I21" s="37"/>
      <c r="J21" s="31">
        <v>33000</v>
      </c>
      <c r="K21" s="7"/>
      <c r="L21" s="32">
        <v>35014</v>
      </c>
      <c r="M21" s="5"/>
      <c r="N21" s="25">
        <v>5.5</v>
      </c>
      <c r="O21" s="22" t="s">
        <v>0</v>
      </c>
      <c r="P21" s="41" t="s">
        <v>839</v>
      </c>
      <c r="Q21" s="41" t="s">
        <v>174</v>
      </c>
      <c r="R21" s="41"/>
      <c r="S21" s="41"/>
      <c r="T21" s="22">
        <v>16785</v>
      </c>
      <c r="U21" s="42">
        <v>44</v>
      </c>
      <c r="V21" s="99">
        <v>49</v>
      </c>
      <c r="W21" s="135"/>
      <c r="X21" s="50" t="s">
        <v>174</v>
      </c>
      <c r="Y21" s="37" t="s">
        <v>279</v>
      </c>
      <c r="Z21" s="42" t="s">
        <v>662</v>
      </c>
      <c r="AA21" s="95" t="s">
        <v>1199</v>
      </c>
    </row>
    <row r="22" spans="1:28" ht="51" x14ac:dyDescent="0.2">
      <c r="A22" s="59" t="s">
        <v>989</v>
      </c>
      <c r="B22" s="3" t="s">
        <v>803</v>
      </c>
      <c r="C22" s="46" t="s">
        <v>128</v>
      </c>
      <c r="D22" s="42" t="s">
        <v>655</v>
      </c>
      <c r="E22" s="42" t="s">
        <v>84</v>
      </c>
      <c r="F22" s="42" t="s">
        <v>781</v>
      </c>
      <c r="G22" s="42" t="s">
        <v>551</v>
      </c>
      <c r="H22" s="25">
        <v>1995</v>
      </c>
      <c r="I22" s="22"/>
      <c r="J22" s="32">
        <v>35021</v>
      </c>
      <c r="K22" s="5"/>
      <c r="L22" s="32">
        <v>37294</v>
      </c>
      <c r="M22" s="5"/>
      <c r="N22" s="25">
        <v>6.25</v>
      </c>
      <c r="O22" s="22" t="s">
        <v>175</v>
      </c>
      <c r="P22" s="42" t="s">
        <v>257</v>
      </c>
      <c r="Q22" s="42" t="s">
        <v>173</v>
      </c>
      <c r="R22" s="42" t="s">
        <v>257</v>
      </c>
      <c r="S22" s="42" t="s">
        <v>173</v>
      </c>
      <c r="T22" s="22">
        <v>19441</v>
      </c>
      <c r="U22" s="42">
        <v>42</v>
      </c>
      <c r="V22" s="42">
        <v>48</v>
      </c>
      <c r="W22" s="135"/>
      <c r="X22" s="50" t="s">
        <v>174</v>
      </c>
      <c r="Y22" s="37" t="s">
        <v>256</v>
      </c>
      <c r="Z22" s="42" t="s">
        <v>662</v>
      </c>
      <c r="AA22" s="95" t="s">
        <v>1201</v>
      </c>
    </row>
    <row r="23" spans="1:28" ht="25.5" x14ac:dyDescent="0.2">
      <c r="A23" s="59" t="s">
        <v>989</v>
      </c>
      <c r="B23" s="3" t="s">
        <v>803</v>
      </c>
      <c r="C23" s="46" t="s">
        <v>128</v>
      </c>
      <c r="D23" s="57" t="s">
        <v>821</v>
      </c>
      <c r="E23" s="95" t="s">
        <v>1202</v>
      </c>
      <c r="F23" s="95" t="s">
        <v>863</v>
      </c>
      <c r="G23" s="95" t="s">
        <v>63</v>
      </c>
      <c r="H23" s="15">
        <v>2002</v>
      </c>
      <c r="I23" s="62"/>
      <c r="J23" s="32">
        <v>37295</v>
      </c>
      <c r="K23" s="5"/>
      <c r="L23" s="32">
        <v>37390</v>
      </c>
      <c r="M23" s="5"/>
      <c r="N23" s="25">
        <v>0.25</v>
      </c>
      <c r="O23" s="22"/>
      <c r="P23" s="105" t="s">
        <v>600</v>
      </c>
      <c r="Q23" s="105" t="s">
        <v>174</v>
      </c>
      <c r="R23" s="41"/>
      <c r="S23" s="41"/>
      <c r="T23" s="22"/>
      <c r="U23" s="37"/>
      <c r="V23" s="37"/>
      <c r="W23" s="84"/>
      <c r="X23" s="37" t="s">
        <v>174</v>
      </c>
      <c r="Y23" s="41" t="s">
        <v>174</v>
      </c>
      <c r="Z23" s="42" t="s">
        <v>662</v>
      </c>
      <c r="AA23" s="95" t="s">
        <v>1204</v>
      </c>
    </row>
    <row r="24" spans="1:28" ht="25.5" x14ac:dyDescent="0.2">
      <c r="A24" s="59" t="s">
        <v>989</v>
      </c>
      <c r="B24" s="3" t="s">
        <v>803</v>
      </c>
      <c r="C24" s="46" t="s">
        <v>128</v>
      </c>
      <c r="D24" s="57" t="s">
        <v>560</v>
      </c>
      <c r="E24" s="3" t="s">
        <v>1042</v>
      </c>
      <c r="F24" s="3" t="s">
        <v>781</v>
      </c>
      <c r="G24" s="3"/>
      <c r="H24" s="15">
        <v>2002</v>
      </c>
      <c r="I24" s="60"/>
      <c r="J24" s="32">
        <v>37390</v>
      </c>
      <c r="K24" s="5"/>
      <c r="L24" s="32">
        <v>38446</v>
      </c>
      <c r="M24" s="5"/>
      <c r="N24" s="25">
        <v>3</v>
      </c>
      <c r="O24" s="22" t="s">
        <v>0</v>
      </c>
      <c r="P24" s="105" t="s">
        <v>128</v>
      </c>
      <c r="Q24" s="105" t="s">
        <v>173</v>
      </c>
      <c r="R24" s="41"/>
      <c r="S24" s="41"/>
      <c r="T24" s="22"/>
      <c r="U24" s="37"/>
      <c r="V24" s="37"/>
      <c r="W24" s="84"/>
      <c r="X24" s="37"/>
      <c r="Y24" s="41" t="s">
        <v>174</v>
      </c>
      <c r="Z24" s="42" t="s">
        <v>662</v>
      </c>
      <c r="AA24" s="95" t="s">
        <v>1203</v>
      </c>
    </row>
    <row r="25" spans="1:28" ht="25.5" x14ac:dyDescent="0.2">
      <c r="A25" s="59" t="s">
        <v>989</v>
      </c>
      <c r="B25" s="3" t="s">
        <v>803</v>
      </c>
      <c r="C25" s="46" t="s">
        <v>128</v>
      </c>
      <c r="D25" s="57" t="s">
        <v>144</v>
      </c>
      <c r="E25" s="95" t="s">
        <v>396</v>
      </c>
      <c r="F25" s="95" t="s">
        <v>863</v>
      </c>
      <c r="G25" s="95" t="s">
        <v>63</v>
      </c>
      <c r="H25" s="15">
        <v>2005</v>
      </c>
      <c r="I25" s="32">
        <v>38447</v>
      </c>
      <c r="J25" s="32">
        <v>38442</v>
      </c>
      <c r="K25" s="5"/>
      <c r="L25" s="32">
        <v>40039</v>
      </c>
      <c r="M25" s="5"/>
      <c r="N25" s="25">
        <v>4.5</v>
      </c>
      <c r="O25" s="22" t="s">
        <v>175</v>
      </c>
      <c r="P25" s="41"/>
      <c r="Q25" s="41"/>
      <c r="R25" s="41"/>
      <c r="S25" s="41"/>
      <c r="T25" s="22"/>
      <c r="U25" s="37"/>
      <c r="V25" s="37"/>
      <c r="W25" s="84"/>
      <c r="X25" s="37" t="s">
        <v>174</v>
      </c>
      <c r="Y25" s="41" t="s">
        <v>174</v>
      </c>
      <c r="Z25" s="42" t="s">
        <v>662</v>
      </c>
      <c r="AA25" s="95" t="s">
        <v>1205</v>
      </c>
    </row>
    <row r="26" spans="1:28" x14ac:dyDescent="0.2">
      <c r="A26" s="59" t="s">
        <v>989</v>
      </c>
      <c r="B26" s="3" t="s">
        <v>803</v>
      </c>
      <c r="C26" s="46" t="s">
        <v>128</v>
      </c>
      <c r="D26" s="130" t="s">
        <v>1206</v>
      </c>
      <c r="E26" s="95" t="s">
        <v>1207</v>
      </c>
      <c r="F26" s="95" t="s">
        <v>968</v>
      </c>
      <c r="G26" s="3"/>
      <c r="H26" s="15">
        <v>2009</v>
      </c>
      <c r="I26" s="32"/>
      <c r="J26" s="32">
        <v>40039</v>
      </c>
      <c r="K26" s="5"/>
      <c r="L26" s="32">
        <v>40136</v>
      </c>
      <c r="M26" s="5"/>
      <c r="N26" s="25">
        <v>0.25</v>
      </c>
      <c r="O26" s="22"/>
      <c r="P26" s="41"/>
      <c r="Q26" s="41"/>
      <c r="R26" s="41"/>
      <c r="S26" s="41"/>
      <c r="T26" s="22"/>
      <c r="U26" s="37"/>
      <c r="V26" s="37"/>
      <c r="W26" s="84"/>
      <c r="X26" s="37"/>
      <c r="Y26" s="41"/>
      <c r="Z26" s="96" t="s">
        <v>662</v>
      </c>
      <c r="AA26" s="95" t="s">
        <v>1208</v>
      </c>
    </row>
    <row r="27" spans="1:28" ht="63.75" x14ac:dyDescent="0.2">
      <c r="A27" s="59" t="s">
        <v>989</v>
      </c>
      <c r="B27" s="3" t="s">
        <v>803</v>
      </c>
      <c r="C27" s="46" t="s">
        <v>128</v>
      </c>
      <c r="D27" s="42" t="s">
        <v>991</v>
      </c>
      <c r="E27" s="95" t="s">
        <v>1209</v>
      </c>
      <c r="F27" s="95" t="s">
        <v>904</v>
      </c>
      <c r="G27" s="95" t="s">
        <v>200</v>
      </c>
      <c r="H27" s="15">
        <v>2009</v>
      </c>
      <c r="I27" s="32"/>
      <c r="J27" s="32">
        <v>40136</v>
      </c>
      <c r="K27" s="5"/>
      <c r="L27" s="32">
        <v>40715</v>
      </c>
      <c r="M27" s="5"/>
      <c r="N27" s="25">
        <v>1.75</v>
      </c>
      <c r="O27" s="97" t="s">
        <v>175</v>
      </c>
      <c r="P27" s="96" t="s">
        <v>1165</v>
      </c>
      <c r="Q27" s="96" t="s">
        <v>173</v>
      </c>
      <c r="R27" s="96" t="s">
        <v>1166</v>
      </c>
      <c r="S27" s="96" t="s">
        <v>173</v>
      </c>
      <c r="T27" s="98">
        <v>19080</v>
      </c>
      <c r="U27" s="36">
        <f>2009-1952</f>
        <v>57</v>
      </c>
      <c r="V27" s="37">
        <v>59</v>
      </c>
      <c r="W27" s="84"/>
      <c r="X27" s="37" t="s">
        <v>174</v>
      </c>
      <c r="Y27" s="37" t="s">
        <v>1167</v>
      </c>
      <c r="Z27" s="96" t="s">
        <v>662</v>
      </c>
      <c r="AA27" s="95" t="s">
        <v>1210</v>
      </c>
    </row>
    <row r="28" spans="1:28" ht="51" x14ac:dyDescent="0.2">
      <c r="A28" s="59" t="s">
        <v>989</v>
      </c>
      <c r="B28" s="3" t="s">
        <v>802</v>
      </c>
      <c r="C28" s="46" t="s">
        <v>129</v>
      </c>
      <c r="D28" s="42" t="s">
        <v>465</v>
      </c>
      <c r="E28" s="3" t="s">
        <v>589</v>
      </c>
      <c r="F28" s="3" t="s">
        <v>362</v>
      </c>
      <c r="G28" s="49" t="s">
        <v>63</v>
      </c>
      <c r="H28" s="15">
        <v>1934</v>
      </c>
      <c r="I28" s="15"/>
      <c r="J28" s="33">
        <v>12700</v>
      </c>
      <c r="K28" s="5"/>
      <c r="L28" s="33">
        <v>12878</v>
      </c>
      <c r="M28" s="5"/>
      <c r="N28" s="25">
        <v>0.5</v>
      </c>
      <c r="O28" s="22"/>
      <c r="P28" s="41"/>
      <c r="Q28" s="41"/>
      <c r="R28" s="41"/>
      <c r="S28" s="41"/>
      <c r="T28" s="22"/>
      <c r="U28" s="41"/>
      <c r="V28" s="41"/>
      <c r="W28" s="22"/>
      <c r="X28" s="41" t="s">
        <v>174</v>
      </c>
      <c r="Y28" s="41" t="s">
        <v>174</v>
      </c>
      <c r="Z28" s="42" t="s">
        <v>662</v>
      </c>
      <c r="AA28" s="95" t="s">
        <v>1211</v>
      </c>
    </row>
    <row r="29" spans="1:28" ht="25.5" x14ac:dyDescent="0.2">
      <c r="A29" s="59" t="s">
        <v>989</v>
      </c>
      <c r="B29" s="3" t="s">
        <v>802</v>
      </c>
      <c r="C29" s="46" t="s">
        <v>129</v>
      </c>
      <c r="D29" s="42" t="s">
        <v>38</v>
      </c>
      <c r="E29" s="95" t="s">
        <v>546</v>
      </c>
      <c r="F29" s="95" t="s">
        <v>863</v>
      </c>
      <c r="G29" s="95" t="s">
        <v>63</v>
      </c>
      <c r="H29" s="15">
        <v>1935</v>
      </c>
      <c r="I29" s="15"/>
      <c r="J29" s="33">
        <v>12968</v>
      </c>
      <c r="K29" s="5"/>
      <c r="L29" s="32">
        <v>14881</v>
      </c>
      <c r="M29" s="5"/>
      <c r="N29" s="25">
        <v>5.2</v>
      </c>
      <c r="O29" s="22"/>
      <c r="P29" s="131" t="s">
        <v>1212</v>
      </c>
      <c r="Q29" s="131" t="s">
        <v>173</v>
      </c>
      <c r="R29" s="117"/>
      <c r="S29" s="117"/>
      <c r="T29" s="22"/>
      <c r="U29" s="41"/>
      <c r="V29" s="41"/>
      <c r="W29" s="22"/>
      <c r="X29" s="41" t="s">
        <v>174</v>
      </c>
      <c r="Y29" s="41" t="s">
        <v>174</v>
      </c>
      <c r="Z29" s="42" t="s">
        <v>662</v>
      </c>
      <c r="AA29" s="95" t="s">
        <v>1213</v>
      </c>
    </row>
    <row r="30" spans="1:28" ht="114.75" x14ac:dyDescent="0.2">
      <c r="A30" s="59" t="s">
        <v>989</v>
      </c>
      <c r="B30" s="3" t="s">
        <v>802</v>
      </c>
      <c r="C30" s="46" t="s">
        <v>129</v>
      </c>
      <c r="D30" s="42" t="s">
        <v>466</v>
      </c>
      <c r="E30" s="95" t="s">
        <v>1214</v>
      </c>
      <c r="F30" s="3" t="s">
        <v>968</v>
      </c>
      <c r="G30" s="3" t="s">
        <v>551</v>
      </c>
      <c r="H30" s="15">
        <v>1940</v>
      </c>
      <c r="I30" s="15"/>
      <c r="J30" s="33">
        <v>14891</v>
      </c>
      <c r="K30" s="5"/>
      <c r="L30" s="33">
        <v>16354</v>
      </c>
      <c r="M30" s="5" t="s">
        <v>360</v>
      </c>
      <c r="N30" s="25">
        <v>4</v>
      </c>
      <c r="O30" s="22"/>
      <c r="P30" s="42" t="s">
        <v>262</v>
      </c>
      <c r="Q30" s="42" t="s">
        <v>174</v>
      </c>
      <c r="R30" s="42"/>
      <c r="S30" s="42"/>
      <c r="T30" s="97" t="s">
        <v>1115</v>
      </c>
      <c r="U30" s="44">
        <v>50</v>
      </c>
      <c r="V30" s="44">
        <v>54</v>
      </c>
      <c r="W30" s="22">
        <v>22579</v>
      </c>
      <c r="X30" s="18" t="s">
        <v>757</v>
      </c>
      <c r="Y30" s="41" t="s">
        <v>174</v>
      </c>
      <c r="Z30" s="42" t="s">
        <v>662</v>
      </c>
      <c r="AA30" s="95" t="s">
        <v>1215</v>
      </c>
    </row>
    <row r="31" spans="1:28" ht="63.75" x14ac:dyDescent="0.2">
      <c r="A31" s="59" t="s">
        <v>989</v>
      </c>
      <c r="B31" s="3" t="s">
        <v>802</v>
      </c>
      <c r="C31" s="7" t="s">
        <v>129</v>
      </c>
      <c r="D31" s="7" t="s">
        <v>35</v>
      </c>
      <c r="E31" s="7" t="s">
        <v>988</v>
      </c>
      <c r="F31" s="7" t="s">
        <v>968</v>
      </c>
      <c r="G31" s="7" t="s">
        <v>63</v>
      </c>
      <c r="H31" s="13">
        <v>1944</v>
      </c>
      <c r="I31" s="13"/>
      <c r="J31" s="33">
        <v>16354</v>
      </c>
      <c r="K31" s="5" t="s">
        <v>360</v>
      </c>
      <c r="L31" s="31">
        <v>18414</v>
      </c>
      <c r="M31" s="7" t="s">
        <v>10</v>
      </c>
      <c r="N31" s="40">
        <v>5.6</v>
      </c>
      <c r="O31" s="13"/>
      <c r="P31" s="7" t="s">
        <v>1140</v>
      </c>
      <c r="Q31" s="7" t="s">
        <v>174</v>
      </c>
      <c r="R31" s="7"/>
      <c r="S31" s="7"/>
      <c r="T31" s="13"/>
      <c r="U31" s="7"/>
      <c r="V31" s="7"/>
      <c r="W31" s="13"/>
      <c r="X31" s="7" t="s">
        <v>309</v>
      </c>
      <c r="Y31" s="7" t="s">
        <v>174</v>
      </c>
      <c r="Z31" s="42" t="s">
        <v>662</v>
      </c>
      <c r="AA31" s="49" t="s">
        <v>1216</v>
      </c>
      <c r="AB31" s="83"/>
    </row>
    <row r="32" spans="1:28" ht="102" x14ac:dyDescent="0.2">
      <c r="A32" s="59" t="s">
        <v>989</v>
      </c>
      <c r="B32" s="3" t="s">
        <v>802</v>
      </c>
      <c r="C32" s="7" t="s">
        <v>129</v>
      </c>
      <c r="D32" s="7" t="s">
        <v>34</v>
      </c>
      <c r="E32" s="7" t="s">
        <v>1147</v>
      </c>
      <c r="F32" s="7" t="s">
        <v>863</v>
      </c>
      <c r="G32" s="7" t="s">
        <v>63</v>
      </c>
      <c r="H32" s="13">
        <v>1950</v>
      </c>
      <c r="I32" s="22">
        <v>18436</v>
      </c>
      <c r="J32" s="31">
        <v>18431</v>
      </c>
      <c r="K32" s="7" t="s">
        <v>11</v>
      </c>
      <c r="L32" s="31">
        <v>19884</v>
      </c>
      <c r="M32" s="7" t="s">
        <v>12</v>
      </c>
      <c r="N32" s="13">
        <v>4</v>
      </c>
      <c r="O32" s="13"/>
      <c r="P32" s="7" t="s">
        <v>129</v>
      </c>
      <c r="Q32" s="7" t="s">
        <v>173</v>
      </c>
      <c r="R32" s="7" t="s">
        <v>129</v>
      </c>
      <c r="S32" s="7" t="s">
        <v>173</v>
      </c>
      <c r="T32" s="23">
        <v>3103</v>
      </c>
      <c r="U32" s="7">
        <v>42</v>
      </c>
      <c r="V32" s="7">
        <v>46</v>
      </c>
      <c r="W32" s="13"/>
      <c r="X32" s="37" t="s">
        <v>246</v>
      </c>
      <c r="Y32" s="7" t="s">
        <v>174</v>
      </c>
      <c r="Z32" s="42" t="s">
        <v>662</v>
      </c>
      <c r="AA32" s="49" t="s">
        <v>1217</v>
      </c>
      <c r="AB32" s="83"/>
    </row>
    <row r="33" spans="1:28" ht="51" x14ac:dyDescent="0.2">
      <c r="A33" s="59" t="s">
        <v>989</v>
      </c>
      <c r="B33" s="3" t="s">
        <v>802</v>
      </c>
      <c r="C33" s="7" t="s">
        <v>129</v>
      </c>
      <c r="D33" s="7" t="s">
        <v>36</v>
      </c>
      <c r="E33" s="7" t="s">
        <v>585</v>
      </c>
      <c r="F33" s="7" t="s">
        <v>863</v>
      </c>
      <c r="G33" s="7" t="s">
        <v>866</v>
      </c>
      <c r="H33" s="13">
        <v>1954</v>
      </c>
      <c r="I33" s="13"/>
      <c r="J33" s="31">
        <v>19884</v>
      </c>
      <c r="K33" s="7" t="s">
        <v>12</v>
      </c>
      <c r="L33" s="31">
        <v>25120</v>
      </c>
      <c r="M33" s="7" t="s">
        <v>13</v>
      </c>
      <c r="N33" s="13">
        <v>14.3</v>
      </c>
      <c r="O33" s="13"/>
      <c r="P33" s="7" t="s">
        <v>1218</v>
      </c>
      <c r="Q33" s="7" t="s">
        <v>174</v>
      </c>
      <c r="R33" s="7"/>
      <c r="S33" s="7"/>
      <c r="T33" s="13"/>
      <c r="U33" s="7"/>
      <c r="V33" s="7"/>
      <c r="W33" s="13"/>
      <c r="X33" s="7" t="s">
        <v>174</v>
      </c>
      <c r="Y33" s="7" t="s">
        <v>174</v>
      </c>
      <c r="Z33" s="42" t="s">
        <v>662</v>
      </c>
      <c r="AA33" s="49" t="s">
        <v>1219</v>
      </c>
      <c r="AB33" s="83"/>
    </row>
    <row r="34" spans="1:28" ht="127.5" x14ac:dyDescent="0.2">
      <c r="A34" s="59" t="s">
        <v>989</v>
      </c>
      <c r="B34" s="3" t="s">
        <v>802</v>
      </c>
      <c r="C34" s="7" t="s">
        <v>129</v>
      </c>
      <c r="D34" s="7" t="s">
        <v>37</v>
      </c>
      <c r="E34" s="96" t="s">
        <v>816</v>
      </c>
      <c r="F34" s="7" t="s">
        <v>968</v>
      </c>
      <c r="G34" s="7" t="s">
        <v>63</v>
      </c>
      <c r="H34" s="13">
        <v>1968</v>
      </c>
      <c r="I34" s="23">
        <v>25125</v>
      </c>
      <c r="J34" s="31">
        <v>25120</v>
      </c>
      <c r="K34" s="7" t="s">
        <v>13</v>
      </c>
      <c r="L34" s="31">
        <v>26628</v>
      </c>
      <c r="M34" s="7" t="s">
        <v>14</v>
      </c>
      <c r="N34" s="13">
        <v>4.0999999999999996</v>
      </c>
      <c r="O34" s="13"/>
      <c r="P34" s="7" t="s">
        <v>817</v>
      </c>
      <c r="Q34" s="7" t="s">
        <v>174</v>
      </c>
      <c r="R34" s="7"/>
      <c r="S34" s="7"/>
      <c r="T34" s="23">
        <v>5959</v>
      </c>
      <c r="U34" s="7">
        <f>68-16</f>
        <v>52</v>
      </c>
      <c r="V34" s="7">
        <v>56</v>
      </c>
      <c r="W34" s="13"/>
      <c r="X34" s="7" t="s">
        <v>815</v>
      </c>
      <c r="Y34" s="7" t="s">
        <v>174</v>
      </c>
      <c r="Z34" s="96" t="s">
        <v>662</v>
      </c>
      <c r="AA34" s="49" t="s">
        <v>1220</v>
      </c>
      <c r="AB34" s="83"/>
    </row>
    <row r="35" spans="1:28" ht="204" x14ac:dyDescent="0.2">
      <c r="A35" s="59" t="s">
        <v>989</v>
      </c>
      <c r="B35" s="3" t="s">
        <v>802</v>
      </c>
      <c r="C35" s="7" t="s">
        <v>129</v>
      </c>
      <c r="D35" s="107" t="s">
        <v>32</v>
      </c>
      <c r="E35" s="96" t="s">
        <v>647</v>
      </c>
      <c r="F35" s="107" t="s">
        <v>863</v>
      </c>
      <c r="G35" s="7" t="s">
        <v>63</v>
      </c>
      <c r="H35" s="13">
        <v>1972</v>
      </c>
      <c r="I35" s="97"/>
      <c r="J35" s="31">
        <v>26628</v>
      </c>
      <c r="K35" s="7" t="s">
        <v>14</v>
      </c>
      <c r="L35" s="31">
        <v>27144</v>
      </c>
      <c r="M35" s="7" t="s">
        <v>90</v>
      </c>
      <c r="N35" s="13">
        <v>1.4</v>
      </c>
      <c r="O35" s="13"/>
      <c r="P35" s="96" t="s">
        <v>129</v>
      </c>
      <c r="Q35" s="96" t="s">
        <v>173</v>
      </c>
      <c r="R35" s="96" t="s">
        <v>129</v>
      </c>
      <c r="S35" s="96" t="s">
        <v>173</v>
      </c>
      <c r="T35" s="98">
        <v>8402</v>
      </c>
      <c r="U35" s="7">
        <f>72-23</f>
        <v>49</v>
      </c>
      <c r="V35" s="7">
        <v>51</v>
      </c>
      <c r="W35" s="13"/>
      <c r="X35" s="7" t="s">
        <v>646</v>
      </c>
      <c r="Y35" s="7" t="s">
        <v>174</v>
      </c>
      <c r="Z35" s="96" t="s">
        <v>662</v>
      </c>
      <c r="AA35" s="49" t="s">
        <v>1221</v>
      </c>
      <c r="AB35" s="83"/>
    </row>
    <row r="36" spans="1:28" ht="63.75" x14ac:dyDescent="0.2">
      <c r="A36" s="59" t="s">
        <v>989</v>
      </c>
      <c r="B36" s="3" t="s">
        <v>802</v>
      </c>
      <c r="C36" s="94" t="s">
        <v>129</v>
      </c>
      <c r="D36" s="96" t="s">
        <v>467</v>
      </c>
      <c r="E36" s="95" t="s">
        <v>422</v>
      </c>
      <c r="F36" s="95" t="s">
        <v>362</v>
      </c>
      <c r="G36" s="49" t="s">
        <v>63</v>
      </c>
      <c r="H36" s="97">
        <v>1974</v>
      </c>
      <c r="I36" s="97"/>
      <c r="J36" s="109">
        <v>27302</v>
      </c>
      <c r="K36" s="110" t="s">
        <v>9</v>
      </c>
      <c r="L36" s="109">
        <v>27802</v>
      </c>
      <c r="M36" s="95"/>
      <c r="N36" s="97">
        <v>1.4</v>
      </c>
      <c r="O36" s="97"/>
      <c r="P36" s="96" t="s">
        <v>129</v>
      </c>
      <c r="Q36" s="96" t="s">
        <v>173</v>
      </c>
      <c r="R36" s="96"/>
      <c r="S36" s="96"/>
      <c r="T36" s="97">
        <v>1935</v>
      </c>
      <c r="U36" s="96">
        <f>1974-1935</f>
        <v>39</v>
      </c>
      <c r="V36" s="96">
        <v>40</v>
      </c>
      <c r="W36" s="97"/>
      <c r="X36" s="96" t="s">
        <v>174</v>
      </c>
      <c r="Y36" s="96" t="s">
        <v>174</v>
      </c>
      <c r="Z36" s="96" t="s">
        <v>662</v>
      </c>
      <c r="AA36" s="95" t="s">
        <v>1222</v>
      </c>
      <c r="AB36" s="83"/>
    </row>
    <row r="37" spans="1:28" ht="38.25" x14ac:dyDescent="0.2">
      <c r="A37" s="59" t="s">
        <v>989</v>
      </c>
      <c r="B37" s="3" t="s">
        <v>802</v>
      </c>
      <c r="C37" s="94" t="s">
        <v>129</v>
      </c>
      <c r="D37" s="96" t="s">
        <v>191</v>
      </c>
      <c r="E37" s="95" t="s">
        <v>192</v>
      </c>
      <c r="F37" s="95" t="s">
        <v>362</v>
      </c>
      <c r="G37" s="49" t="s">
        <v>63</v>
      </c>
      <c r="H37" s="13">
        <v>1976</v>
      </c>
      <c r="I37" s="109">
        <v>27802</v>
      </c>
      <c r="J37" s="31">
        <v>28026</v>
      </c>
      <c r="K37" s="7" t="s">
        <v>743</v>
      </c>
      <c r="L37" s="109">
        <v>28262</v>
      </c>
      <c r="M37" s="95"/>
      <c r="N37" s="97">
        <v>0.7</v>
      </c>
      <c r="O37" s="97"/>
      <c r="P37" s="96" t="s">
        <v>1173</v>
      </c>
      <c r="Q37" s="96" t="s">
        <v>174</v>
      </c>
      <c r="R37" s="96"/>
      <c r="S37" s="96"/>
      <c r="T37" s="97">
        <v>1930</v>
      </c>
      <c r="U37" s="96">
        <v>46</v>
      </c>
      <c r="V37" s="96">
        <v>47</v>
      </c>
      <c r="W37" s="97"/>
      <c r="X37" s="96" t="s">
        <v>174</v>
      </c>
      <c r="Y37" s="96" t="s">
        <v>174</v>
      </c>
      <c r="Z37" s="96" t="s">
        <v>662</v>
      </c>
      <c r="AA37" s="49" t="s">
        <v>1223</v>
      </c>
      <c r="AB37" s="83"/>
    </row>
    <row r="38" spans="1:28" ht="25.5" x14ac:dyDescent="0.2">
      <c r="A38" s="59" t="s">
        <v>989</v>
      </c>
      <c r="B38" s="3" t="s">
        <v>802</v>
      </c>
      <c r="C38" s="46" t="s">
        <v>129</v>
      </c>
      <c r="D38" s="42" t="s">
        <v>782</v>
      </c>
      <c r="E38" s="95" t="s">
        <v>1174</v>
      </c>
      <c r="F38" s="95" t="s">
        <v>863</v>
      </c>
      <c r="G38" s="95" t="s">
        <v>63</v>
      </c>
      <c r="H38" s="13">
        <v>1977</v>
      </c>
      <c r="I38" s="37"/>
      <c r="J38" s="31">
        <v>28262</v>
      </c>
      <c r="K38" s="7"/>
      <c r="L38" s="32">
        <v>28596</v>
      </c>
      <c r="M38" s="3"/>
      <c r="N38" s="15">
        <v>0.9</v>
      </c>
      <c r="O38" s="15"/>
      <c r="P38" s="42"/>
      <c r="Q38" s="42"/>
      <c r="R38" s="42"/>
      <c r="S38" s="42"/>
      <c r="T38" s="15"/>
      <c r="U38" s="42"/>
      <c r="V38" s="42"/>
      <c r="W38" s="15"/>
      <c r="X38" s="42" t="s">
        <v>174</v>
      </c>
      <c r="Y38" s="42" t="s">
        <v>174</v>
      </c>
      <c r="Z38" s="42" t="s">
        <v>662</v>
      </c>
      <c r="AA38" s="49" t="s">
        <v>1224</v>
      </c>
      <c r="AB38" s="83"/>
    </row>
    <row r="39" spans="1:28" ht="76.5" x14ac:dyDescent="0.2">
      <c r="A39" s="59" t="s">
        <v>989</v>
      </c>
      <c r="B39" s="3" t="s">
        <v>802</v>
      </c>
      <c r="C39" s="46" t="s">
        <v>129</v>
      </c>
      <c r="D39" s="42" t="s">
        <v>783</v>
      </c>
      <c r="E39" s="42" t="s">
        <v>925</v>
      </c>
      <c r="F39" s="42" t="s">
        <v>917</v>
      </c>
      <c r="G39" s="3" t="s">
        <v>275</v>
      </c>
      <c r="H39" s="13">
        <v>1978</v>
      </c>
      <c r="I39" s="37"/>
      <c r="J39" s="31">
        <v>28633</v>
      </c>
      <c r="K39" s="7"/>
      <c r="L39" s="32">
        <v>29265</v>
      </c>
      <c r="M39" s="3"/>
      <c r="N39" s="15">
        <v>1.75</v>
      </c>
      <c r="O39" s="42" t="s">
        <v>175</v>
      </c>
      <c r="P39" s="42" t="s">
        <v>289</v>
      </c>
      <c r="Q39" s="42" t="s">
        <v>174</v>
      </c>
      <c r="R39" s="42" t="s">
        <v>926</v>
      </c>
      <c r="S39" s="42" t="s">
        <v>173</v>
      </c>
      <c r="T39" s="15">
        <v>1910</v>
      </c>
      <c r="U39" s="42">
        <v>68</v>
      </c>
      <c r="V39" s="42">
        <v>70</v>
      </c>
      <c r="W39" s="15"/>
      <c r="X39" s="42" t="s">
        <v>174</v>
      </c>
      <c r="Y39" s="42" t="s">
        <v>174</v>
      </c>
      <c r="Z39" s="42" t="s">
        <v>662</v>
      </c>
      <c r="AA39" s="49" t="s">
        <v>1225</v>
      </c>
      <c r="AB39" s="83"/>
    </row>
    <row r="40" spans="1:28" x14ac:dyDescent="0.2">
      <c r="A40" s="59" t="s">
        <v>989</v>
      </c>
      <c r="B40" s="3" t="s">
        <v>802</v>
      </c>
      <c r="C40" s="46" t="s">
        <v>129</v>
      </c>
      <c r="D40" s="42" t="s">
        <v>784</v>
      </c>
      <c r="E40" s="3"/>
      <c r="F40" s="3"/>
      <c r="G40" s="3"/>
      <c r="H40" s="13">
        <v>1980</v>
      </c>
      <c r="I40" s="37"/>
      <c r="J40" s="31">
        <v>29265</v>
      </c>
      <c r="K40" s="7"/>
      <c r="L40" s="32">
        <v>30508</v>
      </c>
      <c r="M40" s="3"/>
      <c r="N40" s="15">
        <v>3.4</v>
      </c>
      <c r="O40" s="15"/>
      <c r="P40" s="42"/>
      <c r="Q40" s="42"/>
      <c r="R40" s="42"/>
      <c r="S40" s="42"/>
      <c r="T40" s="15"/>
      <c r="U40" s="42"/>
      <c r="V40" s="42"/>
      <c r="W40" s="15"/>
      <c r="X40" s="42" t="s">
        <v>174</v>
      </c>
      <c r="Y40" s="42" t="s">
        <v>174</v>
      </c>
      <c r="Z40" s="42" t="s">
        <v>662</v>
      </c>
      <c r="AA40" s="49" t="s">
        <v>1226</v>
      </c>
      <c r="AB40" s="83"/>
    </row>
    <row r="41" spans="1:28" ht="38.25" x14ac:dyDescent="0.2">
      <c r="A41" s="59" t="s">
        <v>989</v>
      </c>
      <c r="B41" s="3" t="s">
        <v>802</v>
      </c>
      <c r="C41" s="46" t="s">
        <v>129</v>
      </c>
      <c r="D41" s="42" t="s">
        <v>785</v>
      </c>
      <c r="E41" s="3" t="s">
        <v>514</v>
      </c>
      <c r="F41" s="3" t="s">
        <v>904</v>
      </c>
      <c r="G41" s="3" t="s">
        <v>381</v>
      </c>
      <c r="H41" s="13">
        <v>1983</v>
      </c>
      <c r="I41" s="37"/>
      <c r="J41" s="31">
        <v>30508</v>
      </c>
      <c r="K41" s="7"/>
      <c r="L41" s="32">
        <v>31397</v>
      </c>
      <c r="M41" s="3"/>
      <c r="N41" s="15">
        <v>2.4</v>
      </c>
      <c r="O41" s="42" t="s">
        <v>175</v>
      </c>
      <c r="P41" s="42"/>
      <c r="Q41" s="42"/>
      <c r="R41" s="42"/>
      <c r="S41" s="42"/>
      <c r="T41" s="15">
        <v>1937</v>
      </c>
      <c r="U41" s="42">
        <f>83-37</f>
        <v>46</v>
      </c>
      <c r="V41" s="42">
        <v>48</v>
      </c>
      <c r="W41" s="15"/>
      <c r="X41" s="42" t="s">
        <v>174</v>
      </c>
      <c r="Y41" s="37" t="s">
        <v>764</v>
      </c>
      <c r="Z41" s="42" t="s">
        <v>662</v>
      </c>
      <c r="AA41" s="49" t="s">
        <v>1227</v>
      </c>
      <c r="AB41" s="83"/>
    </row>
    <row r="42" spans="1:28" ht="102" x14ac:dyDescent="0.2">
      <c r="A42" s="59" t="s">
        <v>989</v>
      </c>
      <c r="B42" s="3" t="s">
        <v>802</v>
      </c>
      <c r="C42" s="46" t="s">
        <v>129</v>
      </c>
      <c r="D42" s="42" t="s">
        <v>786</v>
      </c>
      <c r="E42" s="3" t="s">
        <v>335</v>
      </c>
      <c r="F42" s="95" t="s">
        <v>845</v>
      </c>
      <c r="G42" s="3" t="s">
        <v>759</v>
      </c>
      <c r="H42" s="13">
        <v>1985</v>
      </c>
      <c r="I42" s="37"/>
      <c r="J42" s="31">
        <v>31397</v>
      </c>
      <c r="K42" s="7"/>
      <c r="L42" s="32">
        <v>33457</v>
      </c>
      <c r="M42" s="3"/>
      <c r="N42" s="15">
        <v>5.7</v>
      </c>
      <c r="O42" s="42" t="s">
        <v>0</v>
      </c>
      <c r="P42" s="96" t="s">
        <v>994</v>
      </c>
      <c r="Q42" s="96" t="s">
        <v>173</v>
      </c>
      <c r="R42" s="42"/>
      <c r="S42" s="42"/>
      <c r="T42" s="15">
        <v>1948</v>
      </c>
      <c r="U42" s="42">
        <v>37</v>
      </c>
      <c r="V42" s="42">
        <f>91-48</f>
        <v>43</v>
      </c>
      <c r="W42" s="15"/>
      <c r="X42" s="42" t="s">
        <v>174</v>
      </c>
      <c r="Y42" s="37" t="s">
        <v>334</v>
      </c>
      <c r="Z42" s="42" t="s">
        <v>662</v>
      </c>
      <c r="AA42" s="49" t="s">
        <v>1228</v>
      </c>
      <c r="AB42" s="83"/>
    </row>
    <row r="43" spans="1:28" ht="25.5" x14ac:dyDescent="0.2">
      <c r="A43" s="59" t="s">
        <v>989</v>
      </c>
      <c r="B43" s="3" t="s">
        <v>802</v>
      </c>
      <c r="C43" s="46" t="s">
        <v>129</v>
      </c>
      <c r="D43" s="42" t="s">
        <v>777</v>
      </c>
      <c r="E43" s="3" t="s">
        <v>780</v>
      </c>
      <c r="F43" s="42" t="s">
        <v>781</v>
      </c>
      <c r="G43" s="3"/>
      <c r="H43" s="13">
        <v>1991</v>
      </c>
      <c r="I43" s="45">
        <v>33457</v>
      </c>
      <c r="J43" s="45">
        <v>33457</v>
      </c>
      <c r="K43" s="7"/>
      <c r="L43" s="32">
        <v>34678</v>
      </c>
      <c r="M43" s="3"/>
      <c r="N43" s="15">
        <v>3.3</v>
      </c>
      <c r="O43" s="42" t="s">
        <v>779</v>
      </c>
      <c r="P43" s="42" t="s">
        <v>778</v>
      </c>
      <c r="Q43" s="42" t="s">
        <v>173</v>
      </c>
      <c r="R43" s="42"/>
      <c r="S43" s="42"/>
      <c r="T43" s="22">
        <v>13468</v>
      </c>
      <c r="U43" s="42">
        <f>90-36</f>
        <v>54</v>
      </c>
      <c r="V43" s="42">
        <f>94-36</f>
        <v>58</v>
      </c>
      <c r="W43" s="15"/>
      <c r="X43" s="42" t="s">
        <v>174</v>
      </c>
      <c r="Y43" s="125" t="s">
        <v>174</v>
      </c>
      <c r="Z43" s="42" t="s">
        <v>662</v>
      </c>
      <c r="AA43" s="49" t="s">
        <v>1229</v>
      </c>
      <c r="AB43" s="83"/>
    </row>
    <row r="44" spans="1:28" ht="51" x14ac:dyDescent="0.2">
      <c r="A44" s="59" t="s">
        <v>989</v>
      </c>
      <c r="B44" s="3" t="s">
        <v>802</v>
      </c>
      <c r="C44" s="46" t="s">
        <v>129</v>
      </c>
      <c r="D44" s="42" t="s">
        <v>697</v>
      </c>
      <c r="E44" s="42" t="s">
        <v>924</v>
      </c>
      <c r="F44" s="42" t="s">
        <v>968</v>
      </c>
      <c r="G44" s="95" t="s">
        <v>200</v>
      </c>
      <c r="H44" s="13">
        <v>1995</v>
      </c>
      <c r="I44" s="45"/>
      <c r="J44" s="45">
        <v>35021</v>
      </c>
      <c r="K44" s="7"/>
      <c r="L44" s="32">
        <v>35761</v>
      </c>
      <c r="M44" s="3"/>
      <c r="N44" s="15">
        <v>2</v>
      </c>
      <c r="O44" s="42" t="s">
        <v>175</v>
      </c>
      <c r="P44" s="42" t="s">
        <v>407</v>
      </c>
      <c r="Q44" s="42" t="s">
        <v>173</v>
      </c>
      <c r="R44" s="42" t="s">
        <v>407</v>
      </c>
      <c r="S44" s="42" t="s">
        <v>173</v>
      </c>
      <c r="T44" s="22">
        <v>19296</v>
      </c>
      <c r="U44" s="42">
        <f>95-52</f>
        <v>43</v>
      </c>
      <c r="V44" s="42">
        <v>45</v>
      </c>
      <c r="W44" s="15"/>
      <c r="X44" s="42" t="s">
        <v>174</v>
      </c>
      <c r="Y44" s="37" t="s">
        <v>253</v>
      </c>
      <c r="Z44" s="42" t="s">
        <v>662</v>
      </c>
      <c r="AA44" s="49" t="s">
        <v>1230</v>
      </c>
      <c r="AB44" s="83"/>
    </row>
    <row r="45" spans="1:28" ht="76.5" x14ac:dyDescent="0.2">
      <c r="A45" s="59" t="s">
        <v>989</v>
      </c>
      <c r="B45" s="3" t="s">
        <v>802</v>
      </c>
      <c r="C45" s="46" t="s">
        <v>129</v>
      </c>
      <c r="D45" s="42" t="s">
        <v>657</v>
      </c>
      <c r="E45" s="3" t="s">
        <v>82</v>
      </c>
      <c r="F45" s="3" t="s">
        <v>863</v>
      </c>
      <c r="G45" s="3" t="s">
        <v>63</v>
      </c>
      <c r="H45" s="15">
        <v>1998</v>
      </c>
      <c r="I45" s="15"/>
      <c r="J45" s="32">
        <v>35800</v>
      </c>
      <c r="K45" s="3"/>
      <c r="L45" s="32">
        <v>37147</v>
      </c>
      <c r="M45" s="3"/>
      <c r="N45" s="15">
        <v>3.7</v>
      </c>
      <c r="O45" s="42" t="s">
        <v>175</v>
      </c>
      <c r="P45" s="42" t="s">
        <v>83</v>
      </c>
      <c r="Q45" s="42" t="s">
        <v>174</v>
      </c>
      <c r="R45" s="42" t="s">
        <v>129</v>
      </c>
      <c r="S45" s="42" t="s">
        <v>173</v>
      </c>
      <c r="T45" s="22">
        <v>16707</v>
      </c>
      <c r="U45" s="42">
        <v>52</v>
      </c>
      <c r="V45" s="42">
        <v>56</v>
      </c>
      <c r="W45" s="15"/>
      <c r="X45" s="42" t="s">
        <v>174</v>
      </c>
      <c r="Y45" s="37" t="s">
        <v>501</v>
      </c>
      <c r="Z45" s="42" t="s">
        <v>662</v>
      </c>
      <c r="AA45" s="49" t="s">
        <v>1231</v>
      </c>
      <c r="AB45" s="83"/>
    </row>
    <row r="46" spans="1:28" ht="38.25" x14ac:dyDescent="0.2">
      <c r="A46" s="59" t="s">
        <v>989</v>
      </c>
      <c r="B46" s="3" t="s">
        <v>802</v>
      </c>
      <c r="C46" s="46" t="s">
        <v>129</v>
      </c>
      <c r="D46" s="42" t="s">
        <v>785</v>
      </c>
      <c r="E46" s="3" t="s">
        <v>514</v>
      </c>
      <c r="F46" s="3" t="s">
        <v>904</v>
      </c>
      <c r="G46" s="3" t="s">
        <v>381</v>
      </c>
      <c r="H46" s="15">
        <v>2001</v>
      </c>
      <c r="I46" s="15"/>
      <c r="J46" s="32">
        <v>37148</v>
      </c>
      <c r="K46" s="3"/>
      <c r="L46" s="32">
        <v>37375</v>
      </c>
      <c r="M46" s="3"/>
      <c r="N46" s="15">
        <v>0.6</v>
      </c>
      <c r="O46" s="42" t="s">
        <v>175</v>
      </c>
      <c r="P46" s="42"/>
      <c r="Q46" s="42"/>
      <c r="R46" s="42"/>
      <c r="S46" s="42"/>
      <c r="T46" s="15">
        <v>1937</v>
      </c>
      <c r="U46" s="42">
        <f>2001-1937</f>
        <v>64</v>
      </c>
      <c r="V46" s="42">
        <v>65</v>
      </c>
      <c r="W46" s="15"/>
      <c r="X46" s="42" t="s">
        <v>174</v>
      </c>
      <c r="Y46" s="37" t="s">
        <v>764</v>
      </c>
      <c r="Z46" s="42" t="s">
        <v>662</v>
      </c>
      <c r="AA46" s="49" t="s">
        <v>1227</v>
      </c>
      <c r="AB46" s="83"/>
    </row>
    <row r="47" spans="1:28" ht="25.5" x14ac:dyDescent="0.2">
      <c r="A47" s="59" t="s">
        <v>989</v>
      </c>
      <c r="B47" s="3" t="s">
        <v>802</v>
      </c>
      <c r="C47" s="46" t="s">
        <v>129</v>
      </c>
      <c r="D47" s="96" t="s">
        <v>1232</v>
      </c>
      <c r="E47" s="95" t="s">
        <v>552</v>
      </c>
      <c r="F47" s="95" t="s">
        <v>863</v>
      </c>
      <c r="G47" s="95" t="s">
        <v>63</v>
      </c>
      <c r="H47" s="15">
        <v>2002</v>
      </c>
      <c r="I47" s="15"/>
      <c r="J47" s="32">
        <v>37377</v>
      </c>
      <c r="K47" s="3"/>
      <c r="L47" s="32">
        <v>38447</v>
      </c>
      <c r="M47" s="3"/>
      <c r="N47" s="15">
        <v>2.9</v>
      </c>
      <c r="O47" s="15"/>
      <c r="P47" s="96" t="s">
        <v>129</v>
      </c>
      <c r="Q47" s="96" t="s">
        <v>173</v>
      </c>
      <c r="R47" s="42"/>
      <c r="S47" s="42"/>
      <c r="T47" s="15"/>
      <c r="U47" s="42"/>
      <c r="V47" s="42"/>
      <c r="W47" s="15"/>
      <c r="X47" s="42" t="s">
        <v>174</v>
      </c>
      <c r="Y47" s="42" t="s">
        <v>174</v>
      </c>
      <c r="Z47" s="42" t="s">
        <v>662</v>
      </c>
      <c r="AA47" s="49" t="s">
        <v>1233</v>
      </c>
      <c r="AB47" s="83"/>
    </row>
    <row r="48" spans="1:28" ht="25.5" x14ac:dyDescent="0.2">
      <c r="A48" s="59" t="s">
        <v>989</v>
      </c>
      <c r="B48" s="3" t="s">
        <v>802</v>
      </c>
      <c r="C48" s="46" t="s">
        <v>129</v>
      </c>
      <c r="D48" s="42" t="s">
        <v>848</v>
      </c>
      <c r="E48" s="3" t="s">
        <v>849</v>
      </c>
      <c r="F48" s="3" t="s">
        <v>362</v>
      </c>
      <c r="G48" s="49" t="s">
        <v>63</v>
      </c>
      <c r="H48" s="15">
        <v>2005</v>
      </c>
      <c r="I48" s="32">
        <v>38447</v>
      </c>
      <c r="J48" s="32">
        <v>38442</v>
      </c>
      <c r="K48" s="3"/>
      <c r="L48" s="33">
        <v>40715</v>
      </c>
      <c r="M48" s="3"/>
      <c r="N48" s="15"/>
      <c r="O48" s="15" t="s">
        <v>995</v>
      </c>
      <c r="P48" s="42" t="s">
        <v>994</v>
      </c>
      <c r="Q48" s="42" t="s">
        <v>173</v>
      </c>
      <c r="R48" s="42"/>
      <c r="S48" s="42"/>
      <c r="T48" s="15"/>
      <c r="U48" s="42"/>
      <c r="V48" s="42"/>
      <c r="W48" s="15"/>
      <c r="X48" s="42" t="s">
        <v>174</v>
      </c>
      <c r="Y48" s="42" t="s">
        <v>174</v>
      </c>
      <c r="Z48" s="42" t="s">
        <v>662</v>
      </c>
      <c r="AA48" s="49" t="s">
        <v>1234</v>
      </c>
      <c r="AB48" s="83"/>
    </row>
    <row r="49" spans="1:31" ht="102" x14ac:dyDescent="0.2">
      <c r="A49" s="59" t="s">
        <v>989</v>
      </c>
      <c r="B49" s="3" t="s">
        <v>802</v>
      </c>
      <c r="C49" s="46" t="s">
        <v>583</v>
      </c>
      <c r="D49" s="42" t="s">
        <v>515</v>
      </c>
      <c r="E49" s="3" t="s">
        <v>325</v>
      </c>
      <c r="F49" s="3" t="s">
        <v>362</v>
      </c>
      <c r="G49" s="95" t="s">
        <v>63</v>
      </c>
      <c r="H49" s="15">
        <v>1934</v>
      </c>
      <c r="I49" s="15"/>
      <c r="J49" s="32">
        <v>12452</v>
      </c>
      <c r="K49" s="3"/>
      <c r="L49" s="32">
        <v>14231</v>
      </c>
      <c r="M49" s="3"/>
      <c r="N49" s="15">
        <v>4.8</v>
      </c>
      <c r="O49" s="15"/>
      <c r="P49" s="42" t="s">
        <v>2</v>
      </c>
      <c r="Q49" s="42" t="s">
        <v>174</v>
      </c>
      <c r="R49" s="42" t="s">
        <v>600</v>
      </c>
      <c r="S49" s="42" t="s">
        <v>174</v>
      </c>
      <c r="T49" s="97" t="s">
        <v>1114</v>
      </c>
      <c r="U49" s="42">
        <v>42</v>
      </c>
      <c r="V49" s="42">
        <f>1938-1891</f>
        <v>47</v>
      </c>
      <c r="W49" s="15"/>
      <c r="X49" s="18" t="s">
        <v>509</v>
      </c>
      <c r="Y49" s="42" t="s">
        <v>174</v>
      </c>
      <c r="Z49" s="42" t="s">
        <v>662</v>
      </c>
      <c r="AA49" s="49" t="s">
        <v>1235</v>
      </c>
      <c r="AB49" s="58"/>
    </row>
    <row r="50" spans="1:31" ht="25.5" x14ac:dyDescent="0.2">
      <c r="A50" s="59" t="s">
        <v>989</v>
      </c>
      <c r="B50" s="3" t="s">
        <v>802</v>
      </c>
      <c r="C50" s="7" t="s">
        <v>583</v>
      </c>
      <c r="D50" s="42" t="s">
        <v>363</v>
      </c>
      <c r="E50" s="95" t="s">
        <v>1193</v>
      </c>
      <c r="F50" s="3" t="s">
        <v>863</v>
      </c>
      <c r="G50" s="3" t="s">
        <v>63</v>
      </c>
      <c r="H50" s="15">
        <v>1939</v>
      </c>
      <c r="I50" s="15"/>
      <c r="J50" s="32">
        <v>14271</v>
      </c>
      <c r="K50" s="3"/>
      <c r="L50" s="33">
        <v>16354</v>
      </c>
      <c r="M50" s="5" t="s">
        <v>360</v>
      </c>
      <c r="N50" s="15">
        <v>5.75</v>
      </c>
      <c r="O50" s="15"/>
      <c r="P50" s="96" t="s">
        <v>1236</v>
      </c>
      <c r="Q50" s="96" t="s">
        <v>173</v>
      </c>
      <c r="R50" s="42"/>
      <c r="S50" s="42"/>
      <c r="T50" s="15"/>
      <c r="U50" s="44"/>
      <c r="V50" s="44"/>
      <c r="W50" s="15"/>
      <c r="X50" s="42" t="s">
        <v>174</v>
      </c>
      <c r="Y50" s="42" t="s">
        <v>174</v>
      </c>
      <c r="Z50" s="42" t="s">
        <v>662</v>
      </c>
      <c r="AA50" s="49" t="s">
        <v>1237</v>
      </c>
      <c r="AB50" s="83"/>
    </row>
    <row r="51" spans="1:31" ht="63.75" x14ac:dyDescent="0.2">
      <c r="A51" s="59" t="s">
        <v>989</v>
      </c>
      <c r="B51" s="3" t="s">
        <v>802</v>
      </c>
      <c r="C51" s="7" t="s">
        <v>583</v>
      </c>
      <c r="D51" s="42" t="s">
        <v>321</v>
      </c>
      <c r="E51" s="3" t="s">
        <v>78</v>
      </c>
      <c r="F51" s="95" t="s">
        <v>845</v>
      </c>
      <c r="G51" s="3" t="s">
        <v>63</v>
      </c>
      <c r="H51" s="15">
        <v>1944</v>
      </c>
      <c r="I51" s="15"/>
      <c r="J51" s="33">
        <v>16354</v>
      </c>
      <c r="K51" s="5" t="s">
        <v>360</v>
      </c>
      <c r="L51" s="32">
        <v>17223</v>
      </c>
      <c r="M51" s="3" t="s">
        <v>320</v>
      </c>
      <c r="N51" s="15">
        <v>2.2999999999999998</v>
      </c>
      <c r="O51" s="15"/>
      <c r="P51" s="96" t="s">
        <v>1238</v>
      </c>
      <c r="Q51" s="96" t="s">
        <v>174</v>
      </c>
      <c r="R51" s="42"/>
      <c r="S51" s="42"/>
      <c r="T51" s="15"/>
      <c r="U51" s="44"/>
      <c r="V51" s="44"/>
      <c r="W51" s="15"/>
      <c r="X51" s="42" t="s">
        <v>174</v>
      </c>
      <c r="Y51" s="42" t="s">
        <v>174</v>
      </c>
      <c r="Z51" s="42" t="s">
        <v>662</v>
      </c>
      <c r="AA51" s="49" t="s">
        <v>1239</v>
      </c>
      <c r="AB51" s="83"/>
    </row>
    <row r="52" spans="1:31" ht="38.25" x14ac:dyDescent="0.2">
      <c r="A52" s="59" t="s">
        <v>989</v>
      </c>
      <c r="B52" s="3" t="s">
        <v>802</v>
      </c>
      <c r="C52" s="7" t="s">
        <v>583</v>
      </c>
      <c r="D52" s="7" t="s">
        <v>879</v>
      </c>
      <c r="E52" s="7" t="s">
        <v>880</v>
      </c>
      <c r="F52" s="7" t="s">
        <v>362</v>
      </c>
      <c r="G52" s="7" t="s">
        <v>63</v>
      </c>
      <c r="H52" s="13">
        <v>1947</v>
      </c>
      <c r="I52" s="13"/>
      <c r="J52" s="31">
        <v>17244</v>
      </c>
      <c r="K52" s="7" t="s">
        <v>881</v>
      </c>
      <c r="L52" s="31">
        <v>21003</v>
      </c>
      <c r="M52" s="7" t="s">
        <v>16</v>
      </c>
      <c r="N52" s="13">
        <v>10.3</v>
      </c>
      <c r="O52" s="13"/>
      <c r="P52" s="7"/>
      <c r="Q52" s="7"/>
      <c r="R52" s="7"/>
      <c r="S52" s="7"/>
      <c r="T52" s="13"/>
      <c r="U52" s="47"/>
      <c r="V52" s="47"/>
      <c r="W52" s="13"/>
      <c r="X52" s="7" t="s">
        <v>174</v>
      </c>
      <c r="Y52" s="7" t="s">
        <v>174</v>
      </c>
      <c r="Z52" s="42" t="s">
        <v>662</v>
      </c>
      <c r="AA52" s="7" t="s">
        <v>1240</v>
      </c>
      <c r="AB52" s="83"/>
      <c r="AC52" s="83"/>
    </row>
    <row r="53" spans="1:31" ht="51" x14ac:dyDescent="0.2">
      <c r="A53" s="59" t="s">
        <v>989</v>
      </c>
      <c r="B53" s="3" t="s">
        <v>802</v>
      </c>
      <c r="C53" s="7" t="s">
        <v>583</v>
      </c>
      <c r="D53" s="7" t="s">
        <v>934</v>
      </c>
      <c r="E53" s="49" t="s">
        <v>1242</v>
      </c>
      <c r="F53" s="7" t="s">
        <v>863</v>
      </c>
      <c r="G53" s="7" t="s">
        <v>63</v>
      </c>
      <c r="H53" s="13">
        <v>1957</v>
      </c>
      <c r="I53" s="13"/>
      <c r="J53" s="31">
        <v>21003</v>
      </c>
      <c r="K53" s="7" t="s">
        <v>16</v>
      </c>
      <c r="L53" s="31">
        <v>22557</v>
      </c>
      <c r="M53" s="7" t="s">
        <v>348</v>
      </c>
      <c r="N53" s="13">
        <v>4.25</v>
      </c>
      <c r="O53" s="13"/>
      <c r="P53" s="7" t="s">
        <v>1241</v>
      </c>
      <c r="Q53" s="7" t="s">
        <v>174</v>
      </c>
      <c r="R53" s="7"/>
      <c r="S53" s="7"/>
      <c r="T53" s="13"/>
      <c r="U53" s="47"/>
      <c r="V53" s="47"/>
      <c r="W53" s="31">
        <v>22557</v>
      </c>
      <c r="X53" s="39" t="s">
        <v>174</v>
      </c>
      <c r="Y53" s="39" t="s">
        <v>174</v>
      </c>
      <c r="Z53" s="42" t="s">
        <v>662</v>
      </c>
      <c r="AA53" s="49" t="s">
        <v>1243</v>
      </c>
      <c r="AB53" s="83"/>
      <c r="AC53" s="83"/>
    </row>
    <row r="54" spans="1:31" ht="51" x14ac:dyDescent="0.2">
      <c r="A54" s="59" t="s">
        <v>989</v>
      </c>
      <c r="B54" s="3" t="s">
        <v>802</v>
      </c>
      <c r="C54" s="7" t="s">
        <v>583</v>
      </c>
      <c r="D54" s="7" t="s">
        <v>935</v>
      </c>
      <c r="E54" s="7" t="s">
        <v>1244</v>
      </c>
      <c r="F54" s="7" t="s">
        <v>863</v>
      </c>
      <c r="G54" s="7" t="s">
        <v>551</v>
      </c>
      <c r="H54" s="13">
        <v>1962</v>
      </c>
      <c r="I54" s="13"/>
      <c r="J54" s="31">
        <v>22679</v>
      </c>
      <c r="K54" s="7" t="s">
        <v>17</v>
      </c>
      <c r="L54" s="31">
        <v>25172</v>
      </c>
      <c r="M54" s="7" t="s">
        <v>18</v>
      </c>
      <c r="N54" s="13">
        <v>6.75</v>
      </c>
      <c r="O54" s="13"/>
      <c r="P54" s="7"/>
      <c r="Q54" s="7"/>
      <c r="R54" s="7"/>
      <c r="S54" s="7"/>
      <c r="T54" s="13"/>
      <c r="U54" s="47"/>
      <c r="V54" s="47"/>
      <c r="W54" s="13"/>
      <c r="X54" s="7" t="s">
        <v>174</v>
      </c>
      <c r="Y54" s="7" t="s">
        <v>174</v>
      </c>
      <c r="Z54" s="42" t="s">
        <v>662</v>
      </c>
      <c r="AA54" s="49" t="s">
        <v>1245</v>
      </c>
      <c r="AB54" s="83"/>
      <c r="AC54" s="83"/>
    </row>
    <row r="55" spans="1:31" ht="140.25" x14ac:dyDescent="0.2">
      <c r="A55" s="59" t="s">
        <v>989</v>
      </c>
      <c r="B55" s="3" t="s">
        <v>802</v>
      </c>
      <c r="C55" s="7" t="s">
        <v>583</v>
      </c>
      <c r="D55" s="7" t="s">
        <v>936</v>
      </c>
      <c r="E55" s="7" t="s">
        <v>259</v>
      </c>
      <c r="F55" s="7" t="s">
        <v>260</v>
      </c>
      <c r="G55" s="7" t="s">
        <v>275</v>
      </c>
      <c r="H55" s="13">
        <v>1968</v>
      </c>
      <c r="I55" s="21">
        <v>25177</v>
      </c>
      <c r="J55" s="31">
        <v>25172</v>
      </c>
      <c r="K55" s="7" t="s">
        <v>18</v>
      </c>
      <c r="L55" s="31">
        <v>26384</v>
      </c>
      <c r="M55" s="7" t="s">
        <v>348</v>
      </c>
      <c r="N55" s="13">
        <v>3.3</v>
      </c>
      <c r="O55" s="13"/>
      <c r="P55" s="7" t="s">
        <v>583</v>
      </c>
      <c r="Q55" s="7" t="s">
        <v>173</v>
      </c>
      <c r="R55" s="7"/>
      <c r="S55" s="7"/>
      <c r="T55" s="23">
        <v>4332</v>
      </c>
      <c r="U55" s="47">
        <v>57</v>
      </c>
      <c r="V55" s="47">
        <v>60</v>
      </c>
      <c r="W55" s="31">
        <v>26384</v>
      </c>
      <c r="X55" s="7" t="s">
        <v>258</v>
      </c>
      <c r="Y55" s="39" t="s">
        <v>174</v>
      </c>
      <c r="Z55" s="42" t="s">
        <v>662</v>
      </c>
      <c r="AA55" s="49" t="s">
        <v>1246</v>
      </c>
      <c r="AB55" s="83"/>
      <c r="AC55" s="83"/>
    </row>
    <row r="56" spans="1:31" ht="51.75" x14ac:dyDescent="0.25">
      <c r="A56" s="59" t="s">
        <v>989</v>
      </c>
      <c r="B56" s="3" t="s">
        <v>802</v>
      </c>
      <c r="C56" s="7" t="s">
        <v>583</v>
      </c>
      <c r="D56" s="7" t="s">
        <v>937</v>
      </c>
      <c r="E56" s="7" t="s">
        <v>27</v>
      </c>
      <c r="F56" s="7" t="s">
        <v>863</v>
      </c>
      <c r="G56" s="7" t="s">
        <v>63</v>
      </c>
      <c r="H56" s="13">
        <v>1972</v>
      </c>
      <c r="I56" s="23">
        <v>26409</v>
      </c>
      <c r="J56" s="31">
        <v>26407</v>
      </c>
      <c r="K56" s="7" t="s">
        <v>19</v>
      </c>
      <c r="L56" s="31">
        <v>26742</v>
      </c>
      <c r="M56" s="7" t="s">
        <v>979</v>
      </c>
      <c r="N56" s="13">
        <v>0.9</v>
      </c>
      <c r="O56" s="13"/>
      <c r="P56" s="7" t="s">
        <v>1095</v>
      </c>
      <c r="Q56" s="7" t="s">
        <v>174</v>
      </c>
      <c r="R56" s="7"/>
      <c r="S56" s="7"/>
      <c r="T56" s="13"/>
      <c r="U56" s="47"/>
      <c r="V56" s="47"/>
      <c r="W56" s="13"/>
      <c r="X56" s="7" t="s">
        <v>174</v>
      </c>
      <c r="Y56" s="7" t="s">
        <v>174</v>
      </c>
      <c r="Z56" s="42" t="s">
        <v>662</v>
      </c>
      <c r="AA56" s="49" t="s">
        <v>1247</v>
      </c>
      <c r="AB56" s="83"/>
      <c r="AC56" s="82"/>
      <c r="AD56" s="79"/>
    </row>
    <row r="57" spans="1:31" ht="39" x14ac:dyDescent="0.25">
      <c r="A57" s="59" t="s">
        <v>989</v>
      </c>
      <c r="B57" s="3" t="s">
        <v>802</v>
      </c>
      <c r="C57" s="10" t="s">
        <v>583</v>
      </c>
      <c r="D57" s="18" t="s">
        <v>617</v>
      </c>
      <c r="E57" s="9" t="s">
        <v>27</v>
      </c>
      <c r="F57" s="49" t="s">
        <v>863</v>
      </c>
      <c r="G57" s="9" t="s">
        <v>63</v>
      </c>
      <c r="H57" s="14">
        <v>1973</v>
      </c>
      <c r="I57" s="21">
        <v>26745</v>
      </c>
      <c r="J57" s="31">
        <v>26742</v>
      </c>
      <c r="K57" s="7" t="s">
        <v>979</v>
      </c>
      <c r="L57" s="31">
        <v>27144</v>
      </c>
      <c r="M57" s="7" t="s">
        <v>90</v>
      </c>
      <c r="N57" s="13">
        <v>1.1000000000000001</v>
      </c>
      <c r="O57" s="13"/>
      <c r="P57" s="7"/>
      <c r="Q57" s="7"/>
      <c r="R57" s="7"/>
      <c r="S57" s="7"/>
      <c r="T57" s="13"/>
      <c r="U57" s="47"/>
      <c r="V57" s="47"/>
      <c r="W57" s="13"/>
      <c r="X57" s="7" t="s">
        <v>174</v>
      </c>
      <c r="Y57" s="7" t="s">
        <v>174</v>
      </c>
      <c r="Z57" s="42" t="s">
        <v>662</v>
      </c>
      <c r="AA57" s="49" t="s">
        <v>1248</v>
      </c>
      <c r="AB57" s="83"/>
      <c r="AC57" s="82"/>
      <c r="AD57" s="79"/>
      <c r="AE57" s="86"/>
    </row>
    <row r="58" spans="1:31" ht="39" x14ac:dyDescent="0.25">
      <c r="A58" s="59" t="s">
        <v>989</v>
      </c>
      <c r="B58" s="3" t="s">
        <v>802</v>
      </c>
      <c r="C58" s="10" t="s">
        <v>583</v>
      </c>
      <c r="D58" s="107" t="s">
        <v>1030</v>
      </c>
      <c r="E58" s="49" t="s">
        <v>27</v>
      </c>
      <c r="F58" s="49" t="s">
        <v>863</v>
      </c>
      <c r="G58" s="49" t="s">
        <v>63</v>
      </c>
      <c r="H58" s="14">
        <v>1974</v>
      </c>
      <c r="I58" s="21"/>
      <c r="J58" s="31">
        <v>27144</v>
      </c>
      <c r="K58" s="7"/>
      <c r="L58" s="32">
        <v>27302</v>
      </c>
      <c r="M58" s="7"/>
      <c r="N58" s="13">
        <v>0.5</v>
      </c>
      <c r="O58" s="13"/>
      <c r="P58" s="7"/>
      <c r="Q58" s="7"/>
      <c r="R58" s="7"/>
      <c r="S58" s="7"/>
      <c r="T58" s="13"/>
      <c r="U58" s="47"/>
      <c r="V58" s="47"/>
      <c r="W58" s="13"/>
      <c r="X58" s="7" t="s">
        <v>174</v>
      </c>
      <c r="Y58" s="7"/>
      <c r="Z58" s="42" t="s">
        <v>662</v>
      </c>
      <c r="AA58" s="49" t="s">
        <v>1249</v>
      </c>
      <c r="AB58" s="83"/>
      <c r="AC58" s="82"/>
      <c r="AD58" s="79"/>
      <c r="AE58" s="86"/>
    </row>
    <row r="59" spans="1:31" ht="51.75" x14ac:dyDescent="0.25">
      <c r="A59" s="59" t="s">
        <v>989</v>
      </c>
      <c r="B59" s="3" t="s">
        <v>802</v>
      </c>
      <c r="C59" s="10" t="s">
        <v>583</v>
      </c>
      <c r="D59" s="18" t="s">
        <v>796</v>
      </c>
      <c r="E59" s="49" t="s">
        <v>396</v>
      </c>
      <c r="F59" s="49" t="s">
        <v>863</v>
      </c>
      <c r="G59" s="9" t="s">
        <v>63</v>
      </c>
      <c r="H59" s="14">
        <v>1974</v>
      </c>
      <c r="I59" s="14"/>
      <c r="J59" s="32">
        <v>27302</v>
      </c>
      <c r="K59" s="5" t="s">
        <v>9</v>
      </c>
      <c r="L59" s="31">
        <v>27685</v>
      </c>
      <c r="M59" s="7" t="s">
        <v>20</v>
      </c>
      <c r="N59" s="13">
        <v>1</v>
      </c>
      <c r="O59" s="13"/>
      <c r="P59" s="7" t="s">
        <v>583</v>
      </c>
      <c r="Q59" s="7" t="s">
        <v>173</v>
      </c>
      <c r="R59" s="7"/>
      <c r="S59" s="7"/>
      <c r="T59" s="13"/>
      <c r="U59" s="47"/>
      <c r="V59" s="47"/>
      <c r="W59" s="13"/>
      <c r="X59" s="7" t="s">
        <v>174</v>
      </c>
      <c r="Y59" s="7" t="s">
        <v>174</v>
      </c>
      <c r="Z59" s="42" t="s">
        <v>662</v>
      </c>
      <c r="AA59" s="49" t="s">
        <v>1250</v>
      </c>
      <c r="AB59" s="83"/>
      <c r="AC59" s="82"/>
      <c r="AD59" s="79"/>
      <c r="AE59" s="86"/>
    </row>
    <row r="60" spans="1:31" ht="179.25" x14ac:dyDescent="0.25">
      <c r="A60" s="59" t="s">
        <v>989</v>
      </c>
      <c r="B60" s="3" t="s">
        <v>802</v>
      </c>
      <c r="C60" s="10" t="s">
        <v>583</v>
      </c>
      <c r="D60" s="18" t="s">
        <v>479</v>
      </c>
      <c r="E60" s="49" t="s">
        <v>1251</v>
      </c>
      <c r="F60" s="49" t="s">
        <v>184</v>
      </c>
      <c r="G60" s="9" t="s">
        <v>63</v>
      </c>
      <c r="H60" s="14">
        <v>1975</v>
      </c>
      <c r="I60" s="14"/>
      <c r="J60" s="31">
        <v>27685</v>
      </c>
      <c r="K60" s="7" t="s">
        <v>20</v>
      </c>
      <c r="L60" s="32">
        <v>28025</v>
      </c>
      <c r="M60" s="4" t="s">
        <v>743</v>
      </c>
      <c r="N60" s="13">
        <v>1</v>
      </c>
      <c r="O60" s="13" t="s">
        <v>0</v>
      </c>
      <c r="P60" s="7" t="s">
        <v>1252</v>
      </c>
      <c r="Q60" s="7" t="s">
        <v>174</v>
      </c>
      <c r="R60" s="7"/>
      <c r="S60" s="7"/>
      <c r="T60" s="23">
        <v>9403</v>
      </c>
      <c r="U60" s="47">
        <v>50</v>
      </c>
      <c r="V60" s="47">
        <v>51</v>
      </c>
      <c r="W60" s="23">
        <v>41122</v>
      </c>
      <c r="X60" s="7" t="s">
        <v>174</v>
      </c>
      <c r="Y60" s="37" t="s">
        <v>506</v>
      </c>
      <c r="Z60" s="42" t="s">
        <v>662</v>
      </c>
      <c r="AA60" s="49" t="s">
        <v>1253</v>
      </c>
      <c r="AB60" s="83"/>
      <c r="AC60" s="79"/>
      <c r="AD60" s="79"/>
      <c r="AE60" s="86"/>
    </row>
    <row r="61" spans="1:31" ht="77.25" x14ac:dyDescent="0.25">
      <c r="A61" s="59" t="s">
        <v>989</v>
      </c>
      <c r="B61" s="3" t="s">
        <v>802</v>
      </c>
      <c r="C61" s="10" t="s">
        <v>583</v>
      </c>
      <c r="D61" s="18" t="s">
        <v>430</v>
      </c>
      <c r="E61" s="49" t="s">
        <v>396</v>
      </c>
      <c r="F61" s="9" t="s">
        <v>184</v>
      </c>
      <c r="G61" s="9" t="s">
        <v>63</v>
      </c>
      <c r="H61" s="13">
        <v>1976</v>
      </c>
      <c r="I61" s="37"/>
      <c r="J61" s="31">
        <v>28026</v>
      </c>
      <c r="K61" s="7" t="s">
        <v>743</v>
      </c>
      <c r="L61" s="32">
        <v>29265</v>
      </c>
      <c r="M61" s="10"/>
      <c r="N61" s="14">
        <f>39/12</f>
        <v>3.25</v>
      </c>
      <c r="O61" s="18" t="s">
        <v>175</v>
      </c>
      <c r="P61" s="42" t="s">
        <v>549</v>
      </c>
      <c r="Q61" s="42" t="s">
        <v>173</v>
      </c>
      <c r="R61" s="42" t="s">
        <v>549</v>
      </c>
      <c r="S61" s="42" t="s">
        <v>173</v>
      </c>
      <c r="T61" s="14">
        <v>1941</v>
      </c>
      <c r="U61" s="77">
        <v>35</v>
      </c>
      <c r="V61" s="44">
        <v>38</v>
      </c>
      <c r="W61" s="15"/>
      <c r="X61" s="42" t="s">
        <v>174</v>
      </c>
      <c r="Y61" s="37" t="s">
        <v>931</v>
      </c>
      <c r="Z61" s="42" t="s">
        <v>662</v>
      </c>
      <c r="AA61" s="95" t="s">
        <v>1254</v>
      </c>
      <c r="AC61" s="79"/>
      <c r="AD61" s="79"/>
      <c r="AE61" s="86"/>
    </row>
    <row r="62" spans="1:31" ht="64.5" x14ac:dyDescent="0.25">
      <c r="A62" s="59" t="s">
        <v>989</v>
      </c>
      <c r="B62" s="3" t="s">
        <v>802</v>
      </c>
      <c r="C62" s="10" t="s">
        <v>583</v>
      </c>
      <c r="D62" s="18" t="s">
        <v>884</v>
      </c>
      <c r="E62" s="49" t="s">
        <v>396</v>
      </c>
      <c r="F62" s="9" t="s">
        <v>863</v>
      </c>
      <c r="G62" s="9" t="s">
        <v>63</v>
      </c>
      <c r="H62" s="14">
        <v>1980</v>
      </c>
      <c r="I62" s="14"/>
      <c r="J62" s="32">
        <v>29272</v>
      </c>
      <c r="K62" s="26"/>
      <c r="L62" s="22">
        <v>30301</v>
      </c>
      <c r="M62" s="10"/>
      <c r="N62" s="14">
        <v>2.8</v>
      </c>
      <c r="O62" s="18" t="s">
        <v>0</v>
      </c>
      <c r="P62" s="18" t="s">
        <v>787</v>
      </c>
      <c r="Q62" s="18" t="s">
        <v>173</v>
      </c>
      <c r="R62" s="18"/>
      <c r="S62" s="18"/>
      <c r="T62" s="21">
        <v>11475</v>
      </c>
      <c r="U62" s="77">
        <v>48</v>
      </c>
      <c r="V62" s="44">
        <v>51</v>
      </c>
      <c r="W62" s="15"/>
      <c r="X62" s="42" t="s">
        <v>174</v>
      </c>
      <c r="Y62" s="37" t="s">
        <v>791</v>
      </c>
      <c r="Z62" s="42" t="s">
        <v>662</v>
      </c>
      <c r="AA62" s="95" t="s">
        <v>1255</v>
      </c>
      <c r="AC62" s="79"/>
      <c r="AD62" s="79"/>
      <c r="AE62" s="86"/>
    </row>
    <row r="63" spans="1:31" ht="15.75" x14ac:dyDescent="0.25">
      <c r="A63" s="59" t="s">
        <v>989</v>
      </c>
      <c r="B63" s="3" t="s">
        <v>802</v>
      </c>
      <c r="C63" s="10" t="s">
        <v>583</v>
      </c>
      <c r="D63" s="18" t="s">
        <v>1039</v>
      </c>
      <c r="E63" s="9"/>
      <c r="F63" s="9"/>
      <c r="G63" s="9"/>
      <c r="H63" s="14">
        <v>1982</v>
      </c>
      <c r="I63" s="14"/>
      <c r="J63" s="22">
        <v>30301</v>
      </c>
      <c r="K63" s="26"/>
      <c r="L63" s="32">
        <v>30508</v>
      </c>
      <c r="M63" s="10"/>
      <c r="N63" s="14">
        <v>0.6</v>
      </c>
      <c r="O63" s="18"/>
      <c r="P63" s="18"/>
      <c r="Q63" s="18"/>
      <c r="R63" s="18"/>
      <c r="S63" s="18"/>
      <c r="T63" s="21"/>
      <c r="U63" s="77"/>
      <c r="V63" s="44"/>
      <c r="W63" s="15"/>
      <c r="X63" s="42"/>
      <c r="Y63" s="37"/>
      <c r="Z63" s="42"/>
      <c r="AA63" s="95" t="s">
        <v>1262</v>
      </c>
      <c r="AC63" s="79"/>
      <c r="AD63" s="79"/>
      <c r="AE63" s="86"/>
    </row>
    <row r="64" spans="1:31" ht="39" x14ac:dyDescent="0.25">
      <c r="A64" s="59" t="s">
        <v>989</v>
      </c>
      <c r="B64" s="3" t="s">
        <v>802</v>
      </c>
      <c r="C64" s="10" t="s">
        <v>583</v>
      </c>
      <c r="D64" s="18" t="s">
        <v>300</v>
      </c>
      <c r="E64" s="9" t="s">
        <v>222</v>
      </c>
      <c r="F64" s="9" t="s">
        <v>917</v>
      </c>
      <c r="G64" s="9" t="s">
        <v>275</v>
      </c>
      <c r="H64" s="14">
        <v>1983</v>
      </c>
      <c r="I64" s="14"/>
      <c r="J64" s="32">
        <v>30508</v>
      </c>
      <c r="K64" s="26"/>
      <c r="L64" s="32">
        <v>31397</v>
      </c>
      <c r="M64" s="10"/>
      <c r="N64" s="14">
        <v>2.4</v>
      </c>
      <c r="O64" s="18" t="s">
        <v>175</v>
      </c>
      <c r="P64" s="18" t="s">
        <v>221</v>
      </c>
      <c r="Q64" s="18" t="s">
        <v>173</v>
      </c>
      <c r="R64" s="18"/>
      <c r="S64" s="18"/>
      <c r="T64" s="21">
        <v>14972</v>
      </c>
      <c r="U64" s="77">
        <v>42</v>
      </c>
      <c r="V64" s="44">
        <f>85-40</f>
        <v>45</v>
      </c>
      <c r="W64" s="15"/>
      <c r="X64" s="42" t="s">
        <v>174</v>
      </c>
      <c r="Y64" s="37" t="s">
        <v>927</v>
      </c>
      <c r="Z64" s="42" t="s">
        <v>662</v>
      </c>
      <c r="AA64" s="95" t="s">
        <v>1263</v>
      </c>
      <c r="AC64" s="79"/>
      <c r="AD64" s="79"/>
      <c r="AE64" s="86"/>
    </row>
    <row r="65" spans="1:31" ht="64.5" x14ac:dyDescent="0.25">
      <c r="A65" s="59" t="s">
        <v>989</v>
      </c>
      <c r="B65" s="3" t="s">
        <v>802</v>
      </c>
      <c r="C65" s="10" t="s">
        <v>583</v>
      </c>
      <c r="D65" s="18" t="s">
        <v>884</v>
      </c>
      <c r="E65" s="49" t="s">
        <v>396</v>
      </c>
      <c r="F65" s="9" t="s">
        <v>863</v>
      </c>
      <c r="G65" s="9" t="s">
        <v>63</v>
      </c>
      <c r="H65" s="14">
        <v>1985</v>
      </c>
      <c r="I65" s="14"/>
      <c r="J65" s="32">
        <v>31397</v>
      </c>
      <c r="K65" s="26"/>
      <c r="L65" s="32">
        <v>35018</v>
      </c>
      <c r="M65" s="10"/>
      <c r="N65" s="14">
        <v>10</v>
      </c>
      <c r="O65" s="18" t="s">
        <v>0</v>
      </c>
      <c r="P65" s="18" t="s">
        <v>787</v>
      </c>
      <c r="Q65" s="18" t="s">
        <v>173</v>
      </c>
      <c r="R65" s="18"/>
      <c r="S65" s="18"/>
      <c r="T65" s="21">
        <v>11475</v>
      </c>
      <c r="U65" s="77">
        <v>54</v>
      </c>
      <c r="V65" s="44">
        <v>64</v>
      </c>
      <c r="W65" s="15"/>
      <c r="X65" s="42" t="s">
        <v>174</v>
      </c>
      <c r="Y65" s="37" t="s">
        <v>791</v>
      </c>
      <c r="Z65" s="42" t="s">
        <v>662</v>
      </c>
      <c r="AA65" s="95" t="s">
        <v>1255</v>
      </c>
      <c r="AC65" s="79"/>
      <c r="AD65" s="79"/>
      <c r="AE65" s="86"/>
    </row>
    <row r="66" spans="1:31" ht="39" x14ac:dyDescent="0.25">
      <c r="A66" s="59" t="s">
        <v>989</v>
      </c>
      <c r="B66" s="3" t="s">
        <v>802</v>
      </c>
      <c r="C66" s="10" t="s">
        <v>583</v>
      </c>
      <c r="D66" s="107" t="s">
        <v>1265</v>
      </c>
      <c r="E66" s="49" t="s">
        <v>1266</v>
      </c>
      <c r="F66" s="9" t="s">
        <v>184</v>
      </c>
      <c r="G66" s="49" t="s">
        <v>398</v>
      </c>
      <c r="H66" s="14">
        <v>1995</v>
      </c>
      <c r="I66" s="14"/>
      <c r="J66" s="32">
        <v>35019</v>
      </c>
      <c r="K66" s="26"/>
      <c r="L66" s="22">
        <v>36475</v>
      </c>
      <c r="M66" s="10"/>
      <c r="N66" s="14">
        <v>4</v>
      </c>
      <c r="O66" s="18"/>
      <c r="P66" s="107" t="s">
        <v>600</v>
      </c>
      <c r="Q66" s="107" t="s">
        <v>174</v>
      </c>
      <c r="R66" s="18"/>
      <c r="S66" s="18"/>
      <c r="T66" s="21">
        <v>18966</v>
      </c>
      <c r="U66" s="77">
        <v>44</v>
      </c>
      <c r="V66" s="44">
        <v>48</v>
      </c>
      <c r="W66" s="15"/>
      <c r="X66" s="96" t="s">
        <v>1264</v>
      </c>
      <c r="Y66" s="42" t="s">
        <v>174</v>
      </c>
      <c r="Z66" s="42" t="s">
        <v>662</v>
      </c>
      <c r="AA66" s="95" t="s">
        <v>1267</v>
      </c>
      <c r="AC66" s="79"/>
      <c r="AD66" s="79"/>
      <c r="AE66" s="86"/>
    </row>
    <row r="67" spans="1:31" ht="64.5" x14ac:dyDescent="0.25">
      <c r="A67" s="59" t="s">
        <v>989</v>
      </c>
      <c r="B67" s="3" t="s">
        <v>802</v>
      </c>
      <c r="C67" s="10" t="s">
        <v>583</v>
      </c>
      <c r="D67" s="18" t="s">
        <v>658</v>
      </c>
      <c r="E67" s="49" t="s">
        <v>1268</v>
      </c>
      <c r="F67" s="9" t="s">
        <v>863</v>
      </c>
      <c r="G67" s="9" t="s">
        <v>63</v>
      </c>
      <c r="H67" s="14">
        <v>1999</v>
      </c>
      <c r="I67" s="14"/>
      <c r="J67" s="33">
        <v>36476</v>
      </c>
      <c r="K67" s="10"/>
      <c r="L67" s="33">
        <v>37151</v>
      </c>
      <c r="M67" s="10"/>
      <c r="N67" s="14">
        <v>1.8</v>
      </c>
      <c r="O67" s="14" t="s">
        <v>175</v>
      </c>
      <c r="P67" s="107" t="s">
        <v>1236</v>
      </c>
      <c r="Q67" s="107" t="s">
        <v>173</v>
      </c>
      <c r="R67" s="18"/>
      <c r="S67" s="18"/>
      <c r="T67" s="21">
        <v>19569</v>
      </c>
      <c r="U67" s="77">
        <f>99-53</f>
        <v>46</v>
      </c>
      <c r="V67" s="44">
        <v>48</v>
      </c>
      <c r="W67" s="15"/>
      <c r="X67" s="42" t="s">
        <v>174</v>
      </c>
      <c r="Y67" s="37" t="s">
        <v>1269</v>
      </c>
      <c r="Z67" s="42" t="s">
        <v>662</v>
      </c>
      <c r="AA67" s="95" t="s">
        <v>1270</v>
      </c>
      <c r="AC67" s="79"/>
      <c r="AD67" s="79"/>
      <c r="AE67" s="86"/>
    </row>
    <row r="68" spans="1:31" ht="26.25" x14ac:dyDescent="0.25">
      <c r="A68" s="59" t="s">
        <v>989</v>
      </c>
      <c r="B68" s="3" t="s">
        <v>802</v>
      </c>
      <c r="C68" s="10" t="s">
        <v>583</v>
      </c>
      <c r="D68" s="18" t="s">
        <v>301</v>
      </c>
      <c r="E68" s="49" t="s">
        <v>396</v>
      </c>
      <c r="F68" s="9" t="s">
        <v>863</v>
      </c>
      <c r="G68" s="9" t="s">
        <v>63</v>
      </c>
      <c r="H68" s="14">
        <v>2001</v>
      </c>
      <c r="I68" s="14"/>
      <c r="J68" s="33">
        <v>37213</v>
      </c>
      <c r="K68" s="10"/>
      <c r="L68" s="33">
        <v>37375</v>
      </c>
      <c r="M68" s="10"/>
      <c r="N68" s="14">
        <v>0.4</v>
      </c>
      <c r="O68" s="14"/>
      <c r="P68" s="18"/>
      <c r="Q68" s="18"/>
      <c r="R68" s="18"/>
      <c r="S68" s="18"/>
      <c r="T68" s="14"/>
      <c r="U68" s="77"/>
      <c r="V68" s="44"/>
      <c r="W68" s="15"/>
      <c r="X68" s="42" t="s">
        <v>174</v>
      </c>
      <c r="Y68" s="42" t="s">
        <v>174</v>
      </c>
      <c r="Z68" s="42" t="s">
        <v>662</v>
      </c>
      <c r="AA68" s="95" t="s">
        <v>1271</v>
      </c>
      <c r="AC68" s="79"/>
      <c r="AD68" s="79"/>
      <c r="AE68" s="86"/>
    </row>
    <row r="69" spans="1:31" ht="39" x14ac:dyDescent="0.25">
      <c r="A69" s="59" t="s">
        <v>989</v>
      </c>
      <c r="B69" s="3" t="s">
        <v>802</v>
      </c>
      <c r="C69" s="10" t="s">
        <v>583</v>
      </c>
      <c r="D69" s="18" t="s">
        <v>1040</v>
      </c>
      <c r="E69" s="9" t="s">
        <v>201</v>
      </c>
      <c r="F69" s="9" t="s">
        <v>238</v>
      </c>
      <c r="G69" s="9"/>
      <c r="H69" s="14">
        <v>2002</v>
      </c>
      <c r="I69" s="14"/>
      <c r="J69" s="33">
        <v>37376</v>
      </c>
      <c r="K69" s="10"/>
      <c r="L69" s="33">
        <v>37714</v>
      </c>
      <c r="M69" s="10"/>
      <c r="N69" s="14">
        <v>1</v>
      </c>
      <c r="O69" s="14" t="s">
        <v>0</v>
      </c>
      <c r="P69" s="18" t="s">
        <v>787</v>
      </c>
      <c r="Q69" s="18" t="s">
        <v>173</v>
      </c>
      <c r="R69" s="18" t="s">
        <v>787</v>
      </c>
      <c r="S69" s="18" t="s">
        <v>173</v>
      </c>
      <c r="T69" s="21">
        <v>21843</v>
      </c>
      <c r="U69" s="77">
        <v>42</v>
      </c>
      <c r="V69" s="44">
        <v>43</v>
      </c>
      <c r="W69" s="15"/>
      <c r="X69" s="42" t="s">
        <v>174</v>
      </c>
      <c r="Y69" s="42" t="s">
        <v>1041</v>
      </c>
      <c r="Z69" s="42" t="s">
        <v>662</v>
      </c>
      <c r="AA69" s="95" t="s">
        <v>1272</v>
      </c>
      <c r="AC69" s="79"/>
      <c r="AD69" s="79"/>
      <c r="AE69" s="86"/>
    </row>
    <row r="70" spans="1:31" ht="51.75" x14ac:dyDescent="0.25">
      <c r="A70" s="59" t="s">
        <v>989</v>
      </c>
      <c r="B70" s="3" t="s">
        <v>802</v>
      </c>
      <c r="C70" s="10" t="s">
        <v>583</v>
      </c>
      <c r="D70" s="42" t="s">
        <v>161</v>
      </c>
      <c r="E70" s="49" t="s">
        <v>396</v>
      </c>
      <c r="F70" s="42" t="s">
        <v>863</v>
      </c>
      <c r="G70" s="9" t="s">
        <v>63</v>
      </c>
      <c r="H70" s="14">
        <v>2003</v>
      </c>
      <c r="I70" s="14"/>
      <c r="J70" s="114">
        <v>37715</v>
      </c>
      <c r="K70" s="10"/>
      <c r="L70" s="33">
        <v>38446</v>
      </c>
      <c r="M70" s="10"/>
      <c r="N70" s="14">
        <v>2</v>
      </c>
      <c r="O70" s="14" t="s">
        <v>0</v>
      </c>
      <c r="P70" s="42" t="s">
        <v>162</v>
      </c>
      <c r="Q70" s="42" t="s">
        <v>173</v>
      </c>
      <c r="R70" s="42" t="s">
        <v>583</v>
      </c>
      <c r="S70" s="42" t="s">
        <v>173</v>
      </c>
      <c r="T70" s="14">
        <v>1931</v>
      </c>
      <c r="U70" s="77">
        <v>72</v>
      </c>
      <c r="V70" s="44">
        <v>74</v>
      </c>
      <c r="W70" s="15"/>
      <c r="X70" s="42" t="s">
        <v>174</v>
      </c>
      <c r="Y70" s="42" t="s">
        <v>174</v>
      </c>
      <c r="Z70" s="42" t="s">
        <v>662</v>
      </c>
      <c r="AA70" s="95" t="s">
        <v>1273</v>
      </c>
      <c r="AC70" s="79"/>
      <c r="AD70" s="79"/>
      <c r="AE70" s="86"/>
    </row>
    <row r="71" spans="1:31" ht="64.5" x14ac:dyDescent="0.25">
      <c r="A71" s="59" t="s">
        <v>989</v>
      </c>
      <c r="B71" s="3" t="s">
        <v>802</v>
      </c>
      <c r="C71" s="10" t="s">
        <v>583</v>
      </c>
      <c r="D71" s="107" t="s">
        <v>658</v>
      </c>
      <c r="E71" s="49" t="s">
        <v>1268</v>
      </c>
      <c r="F71" s="9" t="s">
        <v>863</v>
      </c>
      <c r="G71" s="9" t="s">
        <v>63</v>
      </c>
      <c r="H71" s="14">
        <v>2005</v>
      </c>
      <c r="I71" s="32">
        <v>38447</v>
      </c>
      <c r="J71" s="32">
        <v>38442</v>
      </c>
      <c r="K71" s="10"/>
      <c r="L71" s="32">
        <v>40039</v>
      </c>
      <c r="M71" s="63"/>
      <c r="N71" s="14">
        <v>4.5</v>
      </c>
      <c r="O71" s="14" t="s">
        <v>175</v>
      </c>
      <c r="P71" s="107" t="s">
        <v>1236</v>
      </c>
      <c r="Q71" s="107" t="s">
        <v>173</v>
      </c>
      <c r="R71" s="18"/>
      <c r="S71" s="18"/>
      <c r="T71" s="21">
        <v>19569</v>
      </c>
      <c r="U71" s="77">
        <v>51</v>
      </c>
      <c r="V71" s="44">
        <v>56</v>
      </c>
      <c r="W71" s="15"/>
      <c r="X71" s="42" t="s">
        <v>174</v>
      </c>
      <c r="Y71" s="37" t="s">
        <v>1269</v>
      </c>
      <c r="Z71" s="42" t="s">
        <v>662</v>
      </c>
      <c r="AA71" s="95" t="s">
        <v>1270</v>
      </c>
      <c r="AC71" s="79"/>
      <c r="AD71" s="79"/>
      <c r="AE71" s="86"/>
    </row>
    <row r="72" spans="1:31" ht="26.25" x14ac:dyDescent="0.25">
      <c r="A72" s="59" t="s">
        <v>989</v>
      </c>
      <c r="B72" s="3" t="s">
        <v>802</v>
      </c>
      <c r="C72" s="10" t="s">
        <v>583</v>
      </c>
      <c r="D72" s="18" t="s">
        <v>1028</v>
      </c>
      <c r="E72" s="49" t="s">
        <v>924</v>
      </c>
      <c r="F72" s="49" t="s">
        <v>968</v>
      </c>
      <c r="G72" s="9"/>
      <c r="H72" s="14">
        <v>2009</v>
      </c>
      <c r="I72" s="32"/>
      <c r="J72" s="32">
        <v>40039</v>
      </c>
      <c r="K72" s="10"/>
      <c r="L72" s="33">
        <v>40144</v>
      </c>
      <c r="M72" s="63"/>
      <c r="N72" s="14" t="s">
        <v>1029</v>
      </c>
      <c r="O72" s="14" t="s">
        <v>175</v>
      </c>
      <c r="P72" s="107"/>
      <c r="Q72" s="107"/>
      <c r="R72" s="18"/>
      <c r="S72" s="18"/>
      <c r="T72" s="21"/>
      <c r="U72" s="77"/>
      <c r="V72" s="44"/>
      <c r="W72" s="15"/>
      <c r="X72" s="42" t="s">
        <v>174</v>
      </c>
      <c r="Y72" s="37"/>
      <c r="Z72" s="42" t="s">
        <v>662</v>
      </c>
      <c r="AA72" s="95" t="s">
        <v>1274</v>
      </c>
      <c r="AC72" s="79"/>
      <c r="AD72" s="79"/>
      <c r="AE72" s="86"/>
    </row>
    <row r="73" spans="1:31" ht="64.5" x14ac:dyDescent="0.25">
      <c r="A73" s="59" t="s">
        <v>989</v>
      </c>
      <c r="B73" s="3" t="s">
        <v>802</v>
      </c>
      <c r="C73" s="10" t="s">
        <v>583</v>
      </c>
      <c r="D73" s="18" t="s">
        <v>658</v>
      </c>
      <c r="E73" s="49" t="s">
        <v>1268</v>
      </c>
      <c r="F73" s="9" t="s">
        <v>863</v>
      </c>
      <c r="G73" s="9" t="s">
        <v>63</v>
      </c>
      <c r="H73" s="14">
        <v>2009</v>
      </c>
      <c r="I73" s="32"/>
      <c r="J73" s="33">
        <v>40144</v>
      </c>
      <c r="K73" s="10"/>
      <c r="L73" s="33">
        <v>40724</v>
      </c>
      <c r="M73" s="63"/>
      <c r="N73" s="14">
        <v>1.5</v>
      </c>
      <c r="O73" s="14" t="s">
        <v>175</v>
      </c>
      <c r="P73" s="107" t="s">
        <v>1236</v>
      </c>
      <c r="Q73" s="107" t="s">
        <v>173</v>
      </c>
      <c r="R73" s="18"/>
      <c r="S73" s="18"/>
      <c r="T73" s="21">
        <v>19569</v>
      </c>
      <c r="U73" s="77">
        <f>2009-1953</f>
        <v>56</v>
      </c>
      <c r="V73" s="44">
        <v>57</v>
      </c>
      <c r="W73" s="15"/>
      <c r="X73" s="42" t="s">
        <v>174</v>
      </c>
      <c r="Y73" s="37" t="s">
        <v>1269</v>
      </c>
      <c r="Z73" s="42" t="s">
        <v>662</v>
      </c>
      <c r="AA73" s="95" t="s">
        <v>1270</v>
      </c>
      <c r="AC73" s="79"/>
      <c r="AD73" s="79"/>
      <c r="AE73" s="86"/>
    </row>
    <row r="74" spans="1:31" ht="166.5" x14ac:dyDescent="0.25">
      <c r="A74" s="59" t="s">
        <v>989</v>
      </c>
      <c r="B74" s="3" t="s">
        <v>803</v>
      </c>
      <c r="C74" s="10" t="s">
        <v>586</v>
      </c>
      <c r="D74" s="18" t="s">
        <v>288</v>
      </c>
      <c r="E74" s="9" t="s">
        <v>537</v>
      </c>
      <c r="F74" s="9" t="s">
        <v>362</v>
      </c>
      <c r="G74" s="9" t="s">
        <v>63</v>
      </c>
      <c r="H74" s="14">
        <v>1933</v>
      </c>
      <c r="I74" s="14"/>
      <c r="J74" s="33">
        <v>12091</v>
      </c>
      <c r="K74" s="10"/>
      <c r="L74" s="33">
        <v>14945</v>
      </c>
      <c r="M74" s="10"/>
      <c r="N74" s="14">
        <v>7.75</v>
      </c>
      <c r="O74" s="14"/>
      <c r="P74" s="10" t="s">
        <v>1082</v>
      </c>
      <c r="Q74" s="18" t="s">
        <v>174</v>
      </c>
      <c r="R74" s="18"/>
      <c r="S74" s="18"/>
      <c r="T74" s="103" t="s">
        <v>1131</v>
      </c>
      <c r="U74" s="77">
        <v>40</v>
      </c>
      <c r="V74" s="44">
        <v>48</v>
      </c>
      <c r="W74" s="22">
        <v>28245</v>
      </c>
      <c r="X74" s="37" t="s">
        <v>452</v>
      </c>
      <c r="Y74" s="42" t="s">
        <v>174</v>
      </c>
      <c r="Z74" s="42" t="s">
        <v>662</v>
      </c>
      <c r="AA74" s="95" t="s">
        <v>1275</v>
      </c>
      <c r="AC74" s="79"/>
      <c r="AD74" s="79"/>
      <c r="AE74" s="86"/>
    </row>
    <row r="75" spans="1:31" ht="153.75" x14ac:dyDescent="0.25">
      <c r="A75" s="59" t="s">
        <v>989</v>
      </c>
      <c r="B75" s="3" t="s">
        <v>803</v>
      </c>
      <c r="C75" s="10" t="s">
        <v>586</v>
      </c>
      <c r="D75" s="18" t="s">
        <v>286</v>
      </c>
      <c r="E75" s="9" t="s">
        <v>287</v>
      </c>
      <c r="F75" s="9" t="s">
        <v>863</v>
      </c>
      <c r="G75" s="9" t="s">
        <v>63</v>
      </c>
      <c r="H75" s="14">
        <v>1941</v>
      </c>
      <c r="I75" s="21">
        <v>15048</v>
      </c>
      <c r="J75" s="33">
        <v>15040</v>
      </c>
      <c r="K75" s="10" t="s">
        <v>580</v>
      </c>
      <c r="L75" s="33">
        <v>16371</v>
      </c>
      <c r="M75" s="10" t="s">
        <v>250</v>
      </c>
      <c r="N75" s="14">
        <v>3.6</v>
      </c>
      <c r="O75" s="14"/>
      <c r="P75" s="18" t="s">
        <v>836</v>
      </c>
      <c r="Q75" s="18" t="s">
        <v>173</v>
      </c>
      <c r="R75" s="18"/>
      <c r="S75" s="18"/>
      <c r="T75" s="21">
        <v>1514</v>
      </c>
      <c r="U75" s="77">
        <v>37</v>
      </c>
      <c r="V75" s="44">
        <v>41</v>
      </c>
      <c r="W75" s="22">
        <v>32420</v>
      </c>
      <c r="X75" s="42" t="s">
        <v>174</v>
      </c>
      <c r="Y75" s="42" t="s">
        <v>174</v>
      </c>
      <c r="Z75" s="42" t="s">
        <v>662</v>
      </c>
      <c r="AA75" s="95" t="s">
        <v>1276</v>
      </c>
      <c r="AC75" s="79"/>
      <c r="AD75" s="79"/>
      <c r="AE75" s="86"/>
    </row>
    <row r="76" spans="1:31" ht="153" x14ac:dyDescent="0.2">
      <c r="A76" s="59" t="s">
        <v>989</v>
      </c>
      <c r="B76" s="3" t="s">
        <v>803</v>
      </c>
      <c r="C76" s="10" t="s">
        <v>586</v>
      </c>
      <c r="D76" s="18" t="s">
        <v>1099</v>
      </c>
      <c r="E76" s="9" t="s">
        <v>285</v>
      </c>
      <c r="F76" s="9" t="s">
        <v>845</v>
      </c>
      <c r="G76" s="9" t="s">
        <v>63</v>
      </c>
      <c r="H76" s="14">
        <v>1944</v>
      </c>
      <c r="I76" s="21">
        <v>16375</v>
      </c>
      <c r="J76" s="33">
        <v>16371</v>
      </c>
      <c r="K76" s="10" t="s">
        <v>250</v>
      </c>
      <c r="L76" s="33">
        <v>16904</v>
      </c>
      <c r="M76" s="10" t="s">
        <v>674</v>
      </c>
      <c r="N76" s="14">
        <v>1.5</v>
      </c>
      <c r="O76" s="14"/>
      <c r="P76" s="18" t="s">
        <v>1081</v>
      </c>
      <c r="Q76" s="18" t="s">
        <v>173</v>
      </c>
      <c r="R76" s="18"/>
      <c r="S76" s="18"/>
      <c r="T76" s="21">
        <v>1532</v>
      </c>
      <c r="U76" s="77">
        <v>40</v>
      </c>
      <c r="V76" s="44">
        <v>42</v>
      </c>
      <c r="W76" s="15"/>
      <c r="X76" s="42" t="s">
        <v>174</v>
      </c>
      <c r="Y76" s="42" t="s">
        <v>174</v>
      </c>
      <c r="Z76" s="42" t="s">
        <v>662</v>
      </c>
      <c r="AA76" s="95" t="s">
        <v>1277</v>
      </c>
    </row>
    <row r="77" spans="1:31" ht="153" x14ac:dyDescent="0.2">
      <c r="A77" s="59" t="s">
        <v>989</v>
      </c>
      <c r="B77" s="3" t="s">
        <v>803</v>
      </c>
      <c r="C77" s="7" t="s">
        <v>586</v>
      </c>
      <c r="D77" s="7" t="s">
        <v>668</v>
      </c>
      <c r="E77" s="7" t="s">
        <v>307</v>
      </c>
      <c r="F77" s="7" t="s">
        <v>362</v>
      </c>
      <c r="G77" s="49" t="s">
        <v>63</v>
      </c>
      <c r="H77" s="13">
        <v>1946</v>
      </c>
      <c r="I77" s="13"/>
      <c r="J77" s="33">
        <v>16904</v>
      </c>
      <c r="K77" s="10" t="s">
        <v>674</v>
      </c>
      <c r="L77" s="31">
        <v>18683</v>
      </c>
      <c r="M77" s="7" t="s">
        <v>21</v>
      </c>
      <c r="N77" s="13">
        <v>4.8</v>
      </c>
      <c r="O77" s="13"/>
      <c r="P77" s="7" t="s">
        <v>284</v>
      </c>
      <c r="Q77" s="7" t="s">
        <v>173</v>
      </c>
      <c r="R77" s="7"/>
      <c r="S77" s="7"/>
      <c r="T77" s="14" t="s">
        <v>1080</v>
      </c>
      <c r="U77" s="77">
        <v>48</v>
      </c>
      <c r="V77" s="44">
        <v>53</v>
      </c>
      <c r="W77" s="22">
        <v>30993</v>
      </c>
      <c r="X77" s="7" t="s">
        <v>132</v>
      </c>
      <c r="Y77" s="42" t="s">
        <v>174</v>
      </c>
      <c r="Z77" s="42" t="s">
        <v>662</v>
      </c>
      <c r="AA77" s="95" t="s">
        <v>1278</v>
      </c>
    </row>
    <row r="78" spans="1:31" ht="178.5" x14ac:dyDescent="0.2">
      <c r="A78" s="59" t="s">
        <v>989</v>
      </c>
      <c r="B78" s="3" t="s">
        <v>803</v>
      </c>
      <c r="C78" s="7" t="s">
        <v>586</v>
      </c>
      <c r="D78" s="7" t="s">
        <v>669</v>
      </c>
      <c r="E78" s="7" t="s">
        <v>699</v>
      </c>
      <c r="F78" s="7" t="s">
        <v>863</v>
      </c>
      <c r="G78" s="7" t="s">
        <v>63</v>
      </c>
      <c r="H78" s="13">
        <v>1951</v>
      </c>
      <c r="I78" s="13"/>
      <c r="J78" s="31">
        <v>18683</v>
      </c>
      <c r="K78" s="7" t="s">
        <v>21</v>
      </c>
      <c r="L78" s="31">
        <v>21611</v>
      </c>
      <c r="M78" s="7" t="s">
        <v>22</v>
      </c>
      <c r="N78" s="13">
        <v>8</v>
      </c>
      <c r="O78" s="13"/>
      <c r="P78" s="7" t="s">
        <v>637</v>
      </c>
      <c r="Q78" s="7" t="s">
        <v>173</v>
      </c>
      <c r="R78" s="7" t="s">
        <v>637</v>
      </c>
      <c r="S78" s="7" t="s">
        <v>173</v>
      </c>
      <c r="T78" s="15" t="s">
        <v>1079</v>
      </c>
      <c r="U78" s="77">
        <v>53</v>
      </c>
      <c r="V78" s="44">
        <v>61</v>
      </c>
      <c r="W78" s="22">
        <v>35411</v>
      </c>
      <c r="X78" s="7" t="s">
        <v>698</v>
      </c>
      <c r="Y78" s="42" t="s">
        <v>174</v>
      </c>
      <c r="Z78" s="42" t="s">
        <v>662</v>
      </c>
      <c r="AA78" s="95" t="s">
        <v>1279</v>
      </c>
      <c r="AB78" s="58"/>
    </row>
    <row r="79" spans="1:31" ht="63.75" x14ac:dyDescent="0.2">
      <c r="A79" s="59" t="s">
        <v>989</v>
      </c>
      <c r="B79" s="3" t="s">
        <v>803</v>
      </c>
      <c r="C79" s="7" t="s">
        <v>586</v>
      </c>
      <c r="D79" s="7" t="s">
        <v>339</v>
      </c>
      <c r="E79" s="7" t="s">
        <v>1078</v>
      </c>
      <c r="F79" s="7" t="s">
        <v>863</v>
      </c>
      <c r="G79" s="7" t="s">
        <v>63</v>
      </c>
      <c r="H79" s="13">
        <v>1959</v>
      </c>
      <c r="I79" s="13"/>
      <c r="J79" s="31">
        <v>21611</v>
      </c>
      <c r="K79" s="7" t="s">
        <v>22</v>
      </c>
      <c r="L79" s="31">
        <v>23702</v>
      </c>
      <c r="M79" s="7" t="s">
        <v>23</v>
      </c>
      <c r="N79" s="13">
        <v>5.5</v>
      </c>
      <c r="O79" s="13"/>
      <c r="P79" s="7" t="s">
        <v>283</v>
      </c>
      <c r="Q79" s="7" t="s">
        <v>173</v>
      </c>
      <c r="R79" s="7" t="s">
        <v>283</v>
      </c>
      <c r="S79" s="7" t="s">
        <v>173</v>
      </c>
      <c r="T79" s="13">
        <f>1959-46</f>
        <v>1913</v>
      </c>
      <c r="U79" s="47">
        <v>46</v>
      </c>
      <c r="V79" s="47">
        <v>51</v>
      </c>
      <c r="W79" s="13"/>
      <c r="X79" s="7" t="s">
        <v>174</v>
      </c>
      <c r="Y79" s="7" t="s">
        <v>174</v>
      </c>
      <c r="Z79" s="42" t="s">
        <v>662</v>
      </c>
      <c r="AA79" s="49" t="s">
        <v>1280</v>
      </c>
      <c r="AB79" s="83"/>
    </row>
    <row r="80" spans="1:31" ht="229.5" x14ac:dyDescent="0.2">
      <c r="A80" s="59" t="s">
        <v>989</v>
      </c>
      <c r="B80" s="3" t="s">
        <v>803</v>
      </c>
      <c r="C80" s="10" t="s">
        <v>586</v>
      </c>
      <c r="D80" s="18" t="s">
        <v>421</v>
      </c>
      <c r="E80" s="9" t="s">
        <v>278</v>
      </c>
      <c r="F80" s="9" t="s">
        <v>845</v>
      </c>
      <c r="G80" s="9" t="s">
        <v>63</v>
      </c>
      <c r="H80" s="14">
        <v>1964</v>
      </c>
      <c r="I80" s="16"/>
      <c r="J80" s="31">
        <v>23702</v>
      </c>
      <c r="K80" s="7" t="s">
        <v>23</v>
      </c>
      <c r="L80" s="31" t="s">
        <v>219</v>
      </c>
      <c r="M80" s="7" t="s">
        <v>24</v>
      </c>
      <c r="N80" s="13">
        <v>4</v>
      </c>
      <c r="O80" s="13" t="s">
        <v>165</v>
      </c>
      <c r="P80" s="7" t="s">
        <v>1068</v>
      </c>
      <c r="Q80" s="7" t="s">
        <v>173</v>
      </c>
      <c r="R80" s="7"/>
      <c r="S80" s="7"/>
      <c r="T80" s="23">
        <v>10212</v>
      </c>
      <c r="U80" s="47">
        <v>37</v>
      </c>
      <c r="V80" s="47">
        <v>41</v>
      </c>
      <c r="W80" s="13"/>
      <c r="X80" s="18" t="s">
        <v>815</v>
      </c>
      <c r="Y80" s="7" t="s">
        <v>174</v>
      </c>
      <c r="Z80" s="42" t="s">
        <v>662</v>
      </c>
      <c r="AA80" s="49" t="s">
        <v>1281</v>
      </c>
      <c r="AB80" s="83"/>
    </row>
    <row r="81" spans="1:31" ht="63.75" x14ac:dyDescent="0.2">
      <c r="A81" s="59" t="s">
        <v>989</v>
      </c>
      <c r="B81" s="3" t="s">
        <v>803</v>
      </c>
      <c r="C81" s="10" t="s">
        <v>586</v>
      </c>
      <c r="D81" s="18" t="s">
        <v>667</v>
      </c>
      <c r="E81" s="9" t="s">
        <v>552</v>
      </c>
      <c r="F81" s="9" t="s">
        <v>863</v>
      </c>
      <c r="G81" s="9" t="s">
        <v>63</v>
      </c>
      <c r="H81" s="14">
        <v>1968</v>
      </c>
      <c r="I81" s="16"/>
      <c r="J81" s="31">
        <v>25155</v>
      </c>
      <c r="K81" s="7" t="s">
        <v>25</v>
      </c>
      <c r="L81" s="31">
        <v>25896</v>
      </c>
      <c r="M81" s="7" t="s">
        <v>26</v>
      </c>
      <c r="N81" s="13">
        <v>2</v>
      </c>
      <c r="O81" s="13"/>
      <c r="P81" s="7" t="s">
        <v>586</v>
      </c>
      <c r="Q81" s="7" t="s">
        <v>173</v>
      </c>
      <c r="R81" s="7"/>
      <c r="S81" s="7"/>
      <c r="T81" s="13"/>
      <c r="U81" s="47"/>
      <c r="V81" s="47"/>
      <c r="W81" s="13"/>
      <c r="X81" s="7" t="s">
        <v>174</v>
      </c>
      <c r="Y81" s="7" t="s">
        <v>174</v>
      </c>
      <c r="Z81" s="42" t="s">
        <v>662</v>
      </c>
      <c r="AA81" s="49" t="s">
        <v>1282</v>
      </c>
      <c r="AB81" s="83"/>
    </row>
    <row r="82" spans="1:31" ht="127.5" x14ac:dyDescent="0.2">
      <c r="A82" s="59" t="s">
        <v>989</v>
      </c>
      <c r="B82" s="3" t="s">
        <v>803</v>
      </c>
      <c r="C82" s="10" t="s">
        <v>586</v>
      </c>
      <c r="D82" s="18" t="s">
        <v>338</v>
      </c>
      <c r="E82" s="9" t="s">
        <v>673</v>
      </c>
      <c r="F82" s="9" t="s">
        <v>845</v>
      </c>
      <c r="G82" s="9" t="s">
        <v>63</v>
      </c>
      <c r="H82" s="14">
        <v>1970</v>
      </c>
      <c r="I82" s="21">
        <v>25923</v>
      </c>
      <c r="J82" s="31">
        <v>25918</v>
      </c>
      <c r="K82" s="7" t="s">
        <v>446</v>
      </c>
      <c r="L82" s="31">
        <v>27144</v>
      </c>
      <c r="M82" s="7" t="s">
        <v>90</v>
      </c>
      <c r="N82" s="13">
        <v>3.3</v>
      </c>
      <c r="O82" s="13"/>
      <c r="P82" s="96" t="s">
        <v>1064</v>
      </c>
      <c r="Q82" s="7" t="s">
        <v>173</v>
      </c>
      <c r="R82" s="7"/>
      <c r="S82" s="7"/>
      <c r="T82" s="23">
        <v>4417</v>
      </c>
      <c r="U82" s="47">
        <v>58</v>
      </c>
      <c r="V82" s="47">
        <v>61</v>
      </c>
      <c r="W82" s="13"/>
      <c r="X82" s="7" t="s">
        <v>174</v>
      </c>
      <c r="Y82" s="7" t="s">
        <v>174</v>
      </c>
      <c r="Z82" s="42" t="s">
        <v>662</v>
      </c>
      <c r="AA82" s="49" t="s">
        <v>1283</v>
      </c>
      <c r="AB82" s="83"/>
    </row>
    <row r="83" spans="1:31" ht="76.5" x14ac:dyDescent="0.2">
      <c r="A83" s="59" t="s">
        <v>989</v>
      </c>
      <c r="B83" s="3" t="s">
        <v>803</v>
      </c>
      <c r="C83" s="46" t="s">
        <v>586</v>
      </c>
      <c r="D83" s="42" t="s">
        <v>432</v>
      </c>
      <c r="E83" s="3" t="s">
        <v>307</v>
      </c>
      <c r="F83" s="3" t="s">
        <v>362</v>
      </c>
      <c r="G83" s="49" t="s">
        <v>63</v>
      </c>
      <c r="H83" s="15">
        <v>1974</v>
      </c>
      <c r="I83" s="15"/>
      <c r="J83" s="32">
        <v>27302</v>
      </c>
      <c r="K83" s="5" t="s">
        <v>9</v>
      </c>
      <c r="L83" s="32">
        <v>28025</v>
      </c>
      <c r="M83" s="4" t="s">
        <v>743</v>
      </c>
      <c r="N83" s="15">
        <v>2</v>
      </c>
      <c r="O83" s="15"/>
      <c r="P83" s="42"/>
      <c r="Q83" s="42"/>
      <c r="R83" s="42"/>
      <c r="S83" s="42"/>
      <c r="T83" s="15">
        <f>1974-36</f>
        <v>1938</v>
      </c>
      <c r="U83" s="44">
        <v>36</v>
      </c>
      <c r="V83" s="44">
        <v>38</v>
      </c>
      <c r="W83" s="15"/>
      <c r="X83" s="42" t="s">
        <v>174</v>
      </c>
      <c r="Y83" s="42" t="s">
        <v>174</v>
      </c>
      <c r="Z83" s="42" t="s">
        <v>662</v>
      </c>
      <c r="AA83" s="95" t="s">
        <v>1284</v>
      </c>
    </row>
    <row r="84" spans="1:31" ht="153" x14ac:dyDescent="0.2">
      <c r="A84" s="59" t="s">
        <v>989</v>
      </c>
      <c r="B84" s="3" t="s">
        <v>803</v>
      </c>
      <c r="C84" s="46" t="s">
        <v>586</v>
      </c>
      <c r="D84" s="42" t="s">
        <v>427</v>
      </c>
      <c r="E84" s="3" t="s">
        <v>546</v>
      </c>
      <c r="F84" s="3" t="s">
        <v>863</v>
      </c>
      <c r="G84" s="3" t="s">
        <v>63</v>
      </c>
      <c r="H84" s="13">
        <v>1976</v>
      </c>
      <c r="I84" s="37"/>
      <c r="J84" s="31">
        <v>28026</v>
      </c>
      <c r="K84" s="7" t="s">
        <v>743</v>
      </c>
      <c r="L84" s="32">
        <v>28649</v>
      </c>
      <c r="M84" s="3"/>
      <c r="N84" s="15">
        <v>1.75</v>
      </c>
      <c r="O84" s="15"/>
      <c r="P84" s="42" t="s">
        <v>390</v>
      </c>
      <c r="Q84" s="42" t="s">
        <v>174</v>
      </c>
      <c r="R84" s="42"/>
      <c r="S84" s="42"/>
      <c r="T84" s="22">
        <v>11451</v>
      </c>
      <c r="U84" s="44">
        <v>45</v>
      </c>
      <c r="V84" s="44">
        <v>47</v>
      </c>
      <c r="W84" s="15"/>
      <c r="X84" s="37" t="s">
        <v>174</v>
      </c>
      <c r="Y84" s="42" t="s">
        <v>174</v>
      </c>
      <c r="Z84" s="42" t="s">
        <v>662</v>
      </c>
      <c r="AA84" s="95" t="s">
        <v>1285</v>
      </c>
    </row>
    <row r="85" spans="1:31" ht="102" x14ac:dyDescent="0.2">
      <c r="A85" s="59" t="s">
        <v>989</v>
      </c>
      <c r="B85" s="3" t="s">
        <v>803</v>
      </c>
      <c r="C85" s="46" t="s">
        <v>586</v>
      </c>
      <c r="D85" s="42" t="s">
        <v>294</v>
      </c>
      <c r="E85" s="3" t="s">
        <v>704</v>
      </c>
      <c r="F85" s="3" t="s">
        <v>863</v>
      </c>
      <c r="G85" s="3" t="s">
        <v>63</v>
      </c>
      <c r="H85" s="13">
        <v>1978</v>
      </c>
      <c r="I85" s="37"/>
      <c r="J85" s="32">
        <v>28649</v>
      </c>
      <c r="K85" s="7"/>
      <c r="L85" s="32">
        <v>29910</v>
      </c>
      <c r="M85" s="3"/>
      <c r="N85" s="15">
        <v>3.4</v>
      </c>
      <c r="O85" s="15" t="s">
        <v>165</v>
      </c>
      <c r="P85" s="42" t="s">
        <v>635</v>
      </c>
      <c r="Q85" s="42" t="s">
        <v>173</v>
      </c>
      <c r="R85" s="42"/>
      <c r="S85" s="42"/>
      <c r="T85" s="22">
        <v>7785</v>
      </c>
      <c r="U85" s="44">
        <v>57</v>
      </c>
      <c r="V85" s="44">
        <v>60</v>
      </c>
      <c r="W85" s="15"/>
      <c r="X85" s="42" t="s">
        <v>174</v>
      </c>
      <c r="Y85" s="42" t="s">
        <v>174</v>
      </c>
      <c r="Z85" s="42" t="s">
        <v>662</v>
      </c>
      <c r="AA85" s="95" t="s">
        <v>1286</v>
      </c>
      <c r="AB85" s="129"/>
    </row>
    <row r="86" spans="1:31" ht="63.75" x14ac:dyDescent="0.2">
      <c r="A86" s="59" t="s">
        <v>989</v>
      </c>
      <c r="B86" s="3" t="s">
        <v>803</v>
      </c>
      <c r="C86" s="46" t="s">
        <v>586</v>
      </c>
      <c r="D86" s="42" t="s">
        <v>295</v>
      </c>
      <c r="E86" s="3" t="s">
        <v>546</v>
      </c>
      <c r="F86" s="3" t="s">
        <v>863</v>
      </c>
      <c r="G86" s="3" t="s">
        <v>63</v>
      </c>
      <c r="H86" s="13">
        <v>1981</v>
      </c>
      <c r="I86" s="37"/>
      <c r="J86" s="32">
        <v>29910</v>
      </c>
      <c r="K86" s="7"/>
      <c r="L86" s="32">
        <v>30967</v>
      </c>
      <c r="M86" s="3"/>
      <c r="N86" s="15">
        <v>3</v>
      </c>
      <c r="O86" s="15" t="s">
        <v>0</v>
      </c>
      <c r="P86" s="42" t="s">
        <v>524</v>
      </c>
      <c r="Q86" s="42" t="s">
        <v>173</v>
      </c>
      <c r="R86" s="42"/>
      <c r="S86" s="42"/>
      <c r="T86" s="22">
        <v>17307</v>
      </c>
      <c r="U86" s="44">
        <v>34</v>
      </c>
      <c r="V86" s="44">
        <v>37</v>
      </c>
      <c r="W86" s="15"/>
      <c r="X86" s="42" t="s">
        <v>174</v>
      </c>
      <c r="Y86" s="42" t="s">
        <v>636</v>
      </c>
      <c r="Z86" s="42" t="s">
        <v>662</v>
      </c>
      <c r="AA86" s="95" t="s">
        <v>1287</v>
      </c>
    </row>
    <row r="87" spans="1:31" ht="63.75" x14ac:dyDescent="0.2">
      <c r="A87" s="59" t="s">
        <v>989</v>
      </c>
      <c r="B87" s="3" t="s">
        <v>803</v>
      </c>
      <c r="C87" s="46" t="s">
        <v>586</v>
      </c>
      <c r="D87" s="42" t="s">
        <v>296</v>
      </c>
      <c r="E87" s="3" t="s">
        <v>1077</v>
      </c>
      <c r="F87" s="3" t="s">
        <v>863</v>
      </c>
      <c r="G87" s="3" t="s">
        <v>63</v>
      </c>
      <c r="H87" s="13">
        <v>1984</v>
      </c>
      <c r="I87" s="37" t="s">
        <v>1075</v>
      </c>
      <c r="J87" s="32">
        <v>30967</v>
      </c>
      <c r="K87" s="7"/>
      <c r="L87" s="32">
        <v>32146</v>
      </c>
      <c r="M87" s="3"/>
      <c r="N87" s="15">
        <v>3.25</v>
      </c>
      <c r="O87" s="15"/>
      <c r="P87" s="42" t="s">
        <v>1076</v>
      </c>
      <c r="Q87" s="42" t="s">
        <v>173</v>
      </c>
      <c r="R87" s="42"/>
      <c r="S87" s="42"/>
      <c r="T87" s="22">
        <v>7654</v>
      </c>
      <c r="U87" s="44">
        <v>63</v>
      </c>
      <c r="V87" s="44">
        <v>67</v>
      </c>
      <c r="W87" s="22">
        <v>36196</v>
      </c>
      <c r="X87" s="42" t="s">
        <v>174</v>
      </c>
      <c r="Y87" s="42" t="s">
        <v>174</v>
      </c>
      <c r="Z87" s="42" t="s">
        <v>662</v>
      </c>
      <c r="AA87" s="95" t="s">
        <v>1288</v>
      </c>
    </row>
    <row r="88" spans="1:31" ht="191.25" x14ac:dyDescent="0.2">
      <c r="A88" s="59" t="s">
        <v>989</v>
      </c>
      <c r="B88" s="3" t="s">
        <v>803</v>
      </c>
      <c r="C88" s="46" t="s">
        <v>586</v>
      </c>
      <c r="D88" s="42" t="s">
        <v>297</v>
      </c>
      <c r="E88" s="3" t="s">
        <v>639</v>
      </c>
      <c r="F88" s="3" t="s">
        <v>184</v>
      </c>
      <c r="G88" s="3" t="s">
        <v>63</v>
      </c>
      <c r="H88" s="13">
        <v>1988</v>
      </c>
      <c r="I88" s="37"/>
      <c r="J88" s="32">
        <v>32146</v>
      </c>
      <c r="K88" s="7"/>
      <c r="L88" s="32">
        <v>32944</v>
      </c>
      <c r="M88" s="3"/>
      <c r="N88" s="15">
        <v>2.2000000000000002</v>
      </c>
      <c r="O88" s="15" t="s">
        <v>0</v>
      </c>
      <c r="P88" s="42" t="s">
        <v>638</v>
      </c>
      <c r="Q88" s="42" t="s">
        <v>174</v>
      </c>
      <c r="R88" s="42" t="s">
        <v>586</v>
      </c>
      <c r="S88" s="42" t="s">
        <v>173</v>
      </c>
      <c r="T88" s="22">
        <v>14996</v>
      </c>
      <c r="U88" s="44">
        <v>46</v>
      </c>
      <c r="V88" s="44">
        <v>49</v>
      </c>
      <c r="W88" s="15"/>
      <c r="X88" s="42" t="s">
        <v>174</v>
      </c>
      <c r="Y88" s="42" t="s">
        <v>174</v>
      </c>
      <c r="Z88" s="42" t="s">
        <v>662</v>
      </c>
      <c r="AA88" s="95" t="s">
        <v>1289</v>
      </c>
    </row>
    <row r="89" spans="1:31" ht="140.25" x14ac:dyDescent="0.2">
      <c r="A89" s="59" t="s">
        <v>989</v>
      </c>
      <c r="B89" s="3" t="s">
        <v>803</v>
      </c>
      <c r="C89" s="46" t="s">
        <v>586</v>
      </c>
      <c r="D89" s="42" t="s">
        <v>516</v>
      </c>
      <c r="E89" s="3" t="s">
        <v>406</v>
      </c>
      <c r="F89" s="3" t="s">
        <v>968</v>
      </c>
      <c r="G89" s="3" t="s">
        <v>63</v>
      </c>
      <c r="H89" s="13">
        <v>1990</v>
      </c>
      <c r="I89" s="37"/>
      <c r="J89" s="31">
        <v>32944</v>
      </c>
      <c r="K89" s="7"/>
      <c r="L89" s="32">
        <v>35019</v>
      </c>
      <c r="M89" s="37"/>
      <c r="N89" s="3">
        <v>5.7</v>
      </c>
      <c r="O89" s="15" t="s">
        <v>0</v>
      </c>
      <c r="P89" s="42" t="s">
        <v>524</v>
      </c>
      <c r="Q89" s="42" t="s">
        <v>173</v>
      </c>
      <c r="R89" s="42"/>
      <c r="S89" s="42"/>
      <c r="T89" s="22">
        <v>20287</v>
      </c>
      <c r="U89" s="44">
        <v>34</v>
      </c>
      <c r="V89" s="44">
        <v>40</v>
      </c>
      <c r="W89" s="15"/>
      <c r="X89" s="42" t="s">
        <v>174</v>
      </c>
      <c r="Y89" s="42" t="s">
        <v>1074</v>
      </c>
      <c r="Z89" s="42" t="s">
        <v>662</v>
      </c>
      <c r="AA89" s="95" t="s">
        <v>1290</v>
      </c>
    </row>
    <row r="90" spans="1:31" ht="76.5" x14ac:dyDescent="0.2">
      <c r="A90" s="59" t="s">
        <v>989</v>
      </c>
      <c r="B90" s="3" t="s">
        <v>803</v>
      </c>
      <c r="C90" s="46" t="s">
        <v>586</v>
      </c>
      <c r="D90" s="42" t="s">
        <v>640</v>
      </c>
      <c r="E90" s="3" t="s">
        <v>641</v>
      </c>
      <c r="F90" s="3" t="s">
        <v>863</v>
      </c>
      <c r="G90" s="3" t="s">
        <v>63</v>
      </c>
      <c r="H90" s="13">
        <v>1995</v>
      </c>
      <c r="I90" s="45">
        <v>35021</v>
      </c>
      <c r="J90" s="31">
        <v>35019</v>
      </c>
      <c r="K90" s="7"/>
      <c r="L90" s="32">
        <v>36475</v>
      </c>
      <c r="M90" s="37"/>
      <c r="N90" s="3">
        <v>4</v>
      </c>
      <c r="O90" s="15"/>
      <c r="P90" s="42" t="s">
        <v>1073</v>
      </c>
      <c r="Q90" s="42" t="s">
        <v>173</v>
      </c>
      <c r="R90" s="42" t="s">
        <v>586</v>
      </c>
      <c r="S90" s="42" t="s">
        <v>173</v>
      </c>
      <c r="T90" s="25">
        <v>1940</v>
      </c>
      <c r="U90" s="44">
        <v>55</v>
      </c>
      <c r="V90" s="44">
        <v>59</v>
      </c>
      <c r="W90" s="15"/>
      <c r="X90" s="42" t="s">
        <v>174</v>
      </c>
      <c r="Y90" s="42" t="s">
        <v>174</v>
      </c>
      <c r="Z90" s="42" t="s">
        <v>662</v>
      </c>
      <c r="AA90" s="95" t="s">
        <v>1291</v>
      </c>
    </row>
    <row r="91" spans="1:31" ht="318.75" x14ac:dyDescent="0.2">
      <c r="A91" s="59" t="s">
        <v>989</v>
      </c>
      <c r="B91" s="3" t="s">
        <v>803</v>
      </c>
      <c r="C91" s="46" t="s">
        <v>586</v>
      </c>
      <c r="D91" s="42" t="s">
        <v>306</v>
      </c>
      <c r="E91" s="3" t="s">
        <v>1072</v>
      </c>
      <c r="F91" s="3" t="s">
        <v>863</v>
      </c>
      <c r="G91" s="3" t="s">
        <v>63</v>
      </c>
      <c r="H91" s="15">
        <v>1999</v>
      </c>
      <c r="I91" s="15"/>
      <c r="J91" s="32">
        <v>36476</v>
      </c>
      <c r="K91" s="3"/>
      <c r="L91" s="32">
        <v>36873</v>
      </c>
      <c r="M91" s="3"/>
      <c r="N91" s="15">
        <v>1.1000000000000001</v>
      </c>
      <c r="O91" s="15" t="s">
        <v>175</v>
      </c>
      <c r="P91" s="96" t="s">
        <v>1292</v>
      </c>
      <c r="Q91" s="42" t="s">
        <v>174</v>
      </c>
      <c r="R91" s="42" t="s">
        <v>885</v>
      </c>
      <c r="S91" s="42" t="s">
        <v>173</v>
      </c>
      <c r="T91" s="22">
        <v>20063</v>
      </c>
      <c r="U91" s="44">
        <f>99-54</f>
        <v>45</v>
      </c>
      <c r="V91" s="44">
        <v>46</v>
      </c>
      <c r="W91" s="15"/>
      <c r="X91" s="42" t="s">
        <v>174</v>
      </c>
      <c r="Y91" s="42" t="s">
        <v>1065</v>
      </c>
      <c r="Z91" s="42" t="s">
        <v>662</v>
      </c>
      <c r="AA91" s="95" t="s">
        <v>1293</v>
      </c>
    </row>
    <row r="92" spans="1:31" ht="409.5" x14ac:dyDescent="0.2">
      <c r="A92" s="59" t="s">
        <v>989</v>
      </c>
      <c r="B92" s="3" t="s">
        <v>803</v>
      </c>
      <c r="C92" s="46" t="s">
        <v>586</v>
      </c>
      <c r="D92" s="42" t="s">
        <v>643</v>
      </c>
      <c r="E92" s="3" t="s">
        <v>644</v>
      </c>
      <c r="F92" s="3" t="s">
        <v>184</v>
      </c>
      <c r="G92" s="3" t="s">
        <v>398</v>
      </c>
      <c r="H92" s="15">
        <v>2000</v>
      </c>
      <c r="I92" s="15"/>
      <c r="J92" s="32">
        <v>36874</v>
      </c>
      <c r="K92" s="3"/>
      <c r="L92" s="32">
        <v>37375</v>
      </c>
      <c r="M92" s="3"/>
      <c r="N92" s="15">
        <v>1.3</v>
      </c>
      <c r="O92" s="15"/>
      <c r="P92" s="42" t="s">
        <v>1071</v>
      </c>
      <c r="Q92" s="42" t="s">
        <v>173</v>
      </c>
      <c r="R92" s="42"/>
      <c r="S92" s="42"/>
      <c r="T92" s="15">
        <f>2000-56</f>
        <v>1944</v>
      </c>
      <c r="U92" s="44">
        <v>56</v>
      </c>
      <c r="V92" s="44">
        <v>57</v>
      </c>
      <c r="W92" s="15"/>
      <c r="X92" s="42" t="s">
        <v>174</v>
      </c>
      <c r="Y92" s="42" t="s">
        <v>174</v>
      </c>
      <c r="Z92" s="42" t="s">
        <v>662</v>
      </c>
      <c r="AA92" s="95" t="s">
        <v>1294</v>
      </c>
    </row>
    <row r="93" spans="1:31" ht="89.25" x14ac:dyDescent="0.2">
      <c r="A93" s="59" t="s">
        <v>989</v>
      </c>
      <c r="B93" s="3" t="s">
        <v>803</v>
      </c>
      <c r="C93" s="46" t="s">
        <v>586</v>
      </c>
      <c r="D93" s="42" t="s">
        <v>391</v>
      </c>
      <c r="E93" s="95" t="s">
        <v>1295</v>
      </c>
      <c r="F93" s="3" t="s">
        <v>444</v>
      </c>
      <c r="G93" s="3" t="s">
        <v>63</v>
      </c>
      <c r="H93" s="15">
        <v>2002</v>
      </c>
      <c r="I93" s="32">
        <v>37376</v>
      </c>
      <c r="J93" s="32">
        <v>37372</v>
      </c>
      <c r="K93" s="3"/>
      <c r="L93" s="32">
        <v>38447</v>
      </c>
      <c r="M93" s="3"/>
      <c r="N93" s="15">
        <v>3</v>
      </c>
      <c r="O93" s="15" t="s">
        <v>85</v>
      </c>
      <c r="P93" s="42" t="s">
        <v>1070</v>
      </c>
      <c r="Q93" s="42" t="s">
        <v>173</v>
      </c>
      <c r="R93" s="42"/>
      <c r="S93" s="42"/>
      <c r="T93" s="15">
        <f>2002-51</f>
        <v>1951</v>
      </c>
      <c r="U93" s="44">
        <v>51</v>
      </c>
      <c r="V93" s="44">
        <v>54</v>
      </c>
      <c r="W93" s="22">
        <v>39329</v>
      </c>
      <c r="X93" s="42" t="s">
        <v>174</v>
      </c>
      <c r="Y93" s="42" t="s">
        <v>174</v>
      </c>
      <c r="Z93" s="42" t="s">
        <v>662</v>
      </c>
      <c r="AA93" s="95" t="s">
        <v>1296</v>
      </c>
    </row>
    <row r="94" spans="1:31" ht="38.25" x14ac:dyDescent="0.2">
      <c r="A94" s="59" t="s">
        <v>989</v>
      </c>
      <c r="B94" s="3" t="s">
        <v>803</v>
      </c>
      <c r="C94" s="46" t="s">
        <v>586</v>
      </c>
      <c r="D94" s="96" t="s">
        <v>1156</v>
      </c>
      <c r="E94" s="3" t="s">
        <v>614</v>
      </c>
      <c r="F94" s="3" t="s">
        <v>781</v>
      </c>
      <c r="G94" s="3"/>
      <c r="H94" s="15">
        <v>2005</v>
      </c>
      <c r="I94" s="32">
        <v>38447</v>
      </c>
      <c r="J94" s="32">
        <v>38442</v>
      </c>
      <c r="K94" s="3"/>
      <c r="L94" s="32">
        <v>40008</v>
      </c>
      <c r="M94" s="3"/>
      <c r="N94" s="15">
        <v>4</v>
      </c>
      <c r="O94" s="15" t="s">
        <v>175</v>
      </c>
      <c r="P94" s="42" t="s">
        <v>524</v>
      </c>
      <c r="Q94" s="42" t="s">
        <v>173</v>
      </c>
      <c r="R94" s="42" t="s">
        <v>586</v>
      </c>
      <c r="S94" s="42" t="s">
        <v>173</v>
      </c>
      <c r="T94" s="15">
        <v>1951</v>
      </c>
      <c r="U94" s="44">
        <v>53</v>
      </c>
      <c r="V94" s="44">
        <v>57</v>
      </c>
      <c r="W94" s="15"/>
      <c r="X94" s="42" t="s">
        <v>174</v>
      </c>
      <c r="Y94" s="42" t="s">
        <v>174</v>
      </c>
      <c r="Z94" s="42" t="s">
        <v>662</v>
      </c>
      <c r="AA94" s="95" t="s">
        <v>1298</v>
      </c>
    </row>
    <row r="95" spans="1:31" ht="38.25" x14ac:dyDescent="0.2">
      <c r="A95" s="59" t="s">
        <v>989</v>
      </c>
      <c r="B95" s="3" t="s">
        <v>803</v>
      </c>
      <c r="C95" s="46" t="s">
        <v>586</v>
      </c>
      <c r="D95" s="96" t="s">
        <v>1297</v>
      </c>
      <c r="E95" s="3" t="s">
        <v>1069</v>
      </c>
      <c r="F95" s="3" t="s">
        <v>184</v>
      </c>
      <c r="G95" s="3" t="s">
        <v>63</v>
      </c>
      <c r="H95" s="15">
        <v>2009</v>
      </c>
      <c r="I95" s="32"/>
      <c r="J95" s="32">
        <v>40009</v>
      </c>
      <c r="K95" s="3"/>
      <c r="L95" s="32">
        <v>40143</v>
      </c>
      <c r="M95" s="3"/>
      <c r="N95" s="15">
        <v>0.5</v>
      </c>
      <c r="O95" s="15"/>
      <c r="P95" s="96" t="s">
        <v>1155</v>
      </c>
      <c r="Q95" s="96" t="s">
        <v>174</v>
      </c>
      <c r="R95" s="42"/>
      <c r="S95" s="42"/>
      <c r="T95" s="15">
        <f>2009-53</f>
        <v>1956</v>
      </c>
      <c r="U95" s="44">
        <v>53</v>
      </c>
      <c r="V95" s="44">
        <v>53</v>
      </c>
      <c r="W95" s="15"/>
      <c r="X95" s="42" t="s">
        <v>174</v>
      </c>
      <c r="Y95" s="42" t="s">
        <v>174</v>
      </c>
      <c r="Z95" s="42" t="s">
        <v>662</v>
      </c>
      <c r="AA95" s="95" t="s">
        <v>1299</v>
      </c>
    </row>
    <row r="96" spans="1:31" ht="38.25" x14ac:dyDescent="0.2">
      <c r="A96" s="59" t="s">
        <v>989</v>
      </c>
      <c r="B96" s="3" t="s">
        <v>803</v>
      </c>
      <c r="C96" s="46" t="s">
        <v>586</v>
      </c>
      <c r="D96" s="42" t="s">
        <v>613</v>
      </c>
      <c r="E96" s="3" t="s">
        <v>614</v>
      </c>
      <c r="F96" s="3" t="s">
        <v>781</v>
      </c>
      <c r="G96" s="3"/>
      <c r="H96" s="15">
        <v>2009</v>
      </c>
      <c r="I96" s="32"/>
      <c r="J96" s="32">
        <v>40144</v>
      </c>
      <c r="K96" s="3"/>
      <c r="L96" s="32">
        <v>40724</v>
      </c>
      <c r="M96" s="3"/>
      <c r="N96" s="15">
        <v>1.5</v>
      </c>
      <c r="O96" s="15" t="s">
        <v>175</v>
      </c>
      <c r="P96" s="42" t="s">
        <v>524</v>
      </c>
      <c r="Q96" s="42" t="s">
        <v>173</v>
      </c>
      <c r="R96" s="42" t="s">
        <v>586</v>
      </c>
      <c r="S96" s="42" t="s">
        <v>173</v>
      </c>
      <c r="T96" s="15">
        <f>2009-58</f>
        <v>1951</v>
      </c>
      <c r="U96" s="44">
        <v>58</v>
      </c>
      <c r="V96" s="44">
        <v>60</v>
      </c>
      <c r="W96" s="15"/>
      <c r="X96" s="42" t="s">
        <v>174</v>
      </c>
      <c r="Y96" s="42" t="s">
        <v>174</v>
      </c>
      <c r="Z96" s="42" t="s">
        <v>662</v>
      </c>
      <c r="AA96" s="95" t="s">
        <v>1298</v>
      </c>
      <c r="AC96" s="53"/>
      <c r="AD96" s="54"/>
      <c r="AE96" s="55"/>
    </row>
    <row r="97" spans="1:31" ht="127.5" x14ac:dyDescent="0.2">
      <c r="A97" s="59" t="s">
        <v>989</v>
      </c>
      <c r="B97" s="3" t="s">
        <v>802</v>
      </c>
      <c r="C97" s="46" t="s">
        <v>587</v>
      </c>
      <c r="D97" s="42" t="s">
        <v>985</v>
      </c>
      <c r="E97" s="96" t="s">
        <v>986</v>
      </c>
      <c r="F97" s="107" t="s">
        <v>845</v>
      </c>
      <c r="G97" s="9" t="s">
        <v>63</v>
      </c>
      <c r="H97" s="15">
        <v>1930</v>
      </c>
      <c r="I97" s="32"/>
      <c r="J97" s="32">
        <v>11295</v>
      </c>
      <c r="K97" s="3"/>
      <c r="L97" s="32">
        <v>12313</v>
      </c>
      <c r="M97" s="3"/>
      <c r="N97" s="15">
        <v>2.75</v>
      </c>
      <c r="O97" s="15"/>
      <c r="P97" s="96" t="s">
        <v>1107</v>
      </c>
      <c r="Q97" s="96" t="s">
        <v>173</v>
      </c>
      <c r="R97" s="42"/>
      <c r="S97" s="42"/>
      <c r="T97" s="97" t="s">
        <v>1106</v>
      </c>
      <c r="U97" s="44">
        <v>35</v>
      </c>
      <c r="V97" s="44">
        <v>38</v>
      </c>
      <c r="W97" s="22">
        <v>22152</v>
      </c>
      <c r="X97" s="42" t="s">
        <v>174</v>
      </c>
      <c r="Y97" s="42" t="s">
        <v>174</v>
      </c>
      <c r="Z97" s="42" t="s">
        <v>662</v>
      </c>
      <c r="AA97" s="95" t="s">
        <v>1300</v>
      </c>
      <c r="AC97" s="75"/>
      <c r="AD97" s="76"/>
      <c r="AE97" s="76"/>
    </row>
    <row r="98" spans="1:31" ht="25.5" x14ac:dyDescent="0.2">
      <c r="A98" s="59" t="s">
        <v>989</v>
      </c>
      <c r="B98" s="3" t="s">
        <v>802</v>
      </c>
      <c r="C98" s="46" t="s">
        <v>587</v>
      </c>
      <c r="D98" s="139" t="s">
        <v>561</v>
      </c>
      <c r="E98" s="132" t="s">
        <v>1301</v>
      </c>
      <c r="F98" s="132" t="s">
        <v>362</v>
      </c>
      <c r="G98" s="95" t="s">
        <v>63</v>
      </c>
      <c r="H98" s="15">
        <v>1933</v>
      </c>
      <c r="I98" s="32"/>
      <c r="J98" s="32">
        <v>12313</v>
      </c>
      <c r="K98" s="3"/>
      <c r="L98" s="32">
        <v>12740</v>
      </c>
      <c r="M98" s="3"/>
      <c r="N98" s="15">
        <v>1.2</v>
      </c>
      <c r="O98" s="15"/>
      <c r="P98" s="96" t="s">
        <v>858</v>
      </c>
      <c r="Q98" s="96" t="s">
        <v>173</v>
      </c>
      <c r="R98" s="42"/>
      <c r="S98" s="42"/>
      <c r="T98" s="15"/>
      <c r="U98" s="44"/>
      <c r="V98" s="44"/>
      <c r="W98" s="15"/>
      <c r="X98" s="42" t="s">
        <v>174</v>
      </c>
      <c r="Y98" s="42" t="s">
        <v>174</v>
      </c>
      <c r="Z98" s="42" t="s">
        <v>662</v>
      </c>
      <c r="AA98" s="95" t="s">
        <v>1302</v>
      </c>
      <c r="AC98" s="75"/>
      <c r="AD98" s="76"/>
      <c r="AE98" s="76"/>
    </row>
    <row r="99" spans="1:31" ht="293.25" x14ac:dyDescent="0.2">
      <c r="A99" s="59" t="s">
        <v>989</v>
      </c>
      <c r="B99" s="3" t="s">
        <v>802</v>
      </c>
      <c r="C99" s="46" t="s">
        <v>587</v>
      </c>
      <c r="D99" s="140" t="s">
        <v>562</v>
      </c>
      <c r="E99" s="3" t="s">
        <v>644</v>
      </c>
      <c r="F99" s="3" t="s">
        <v>184</v>
      </c>
      <c r="G99" s="3" t="s">
        <v>398</v>
      </c>
      <c r="H99" s="15">
        <v>1934</v>
      </c>
      <c r="I99" s="32"/>
      <c r="J99" s="32">
        <v>12740</v>
      </c>
      <c r="K99" s="3"/>
      <c r="L99" s="32">
        <v>13313</v>
      </c>
      <c r="M99" s="3"/>
      <c r="N99" s="15">
        <v>1.6</v>
      </c>
      <c r="O99" s="15"/>
      <c r="P99" s="42" t="s">
        <v>590</v>
      </c>
      <c r="Q99" s="42" t="s">
        <v>174</v>
      </c>
      <c r="R99" s="42"/>
      <c r="S99" s="42"/>
      <c r="T99" s="22">
        <v>4538</v>
      </c>
      <c r="U99" s="44">
        <v>22</v>
      </c>
      <c r="V99" s="44">
        <v>24</v>
      </c>
      <c r="W99" s="22">
        <v>34884</v>
      </c>
      <c r="X99" s="49" t="s">
        <v>130</v>
      </c>
      <c r="Y99" s="42" t="s">
        <v>174</v>
      </c>
      <c r="Z99" s="42" t="s">
        <v>662</v>
      </c>
      <c r="AA99" s="95" t="s">
        <v>1303</v>
      </c>
    </row>
    <row r="100" spans="1:31" ht="76.5" x14ac:dyDescent="0.2">
      <c r="A100" s="59" t="s">
        <v>989</v>
      </c>
      <c r="B100" s="3" t="s">
        <v>802</v>
      </c>
      <c r="C100" s="46" t="s">
        <v>587</v>
      </c>
      <c r="D100" s="96" t="s">
        <v>364</v>
      </c>
      <c r="E100" s="3" t="s">
        <v>327</v>
      </c>
      <c r="F100" s="3" t="s">
        <v>845</v>
      </c>
      <c r="G100" s="3"/>
      <c r="H100" s="15">
        <v>1936</v>
      </c>
      <c r="I100" s="15"/>
      <c r="J100" s="22">
        <v>13321</v>
      </c>
      <c r="K100" s="3"/>
      <c r="L100" s="33">
        <v>16354</v>
      </c>
      <c r="M100" s="5" t="s">
        <v>360</v>
      </c>
      <c r="N100" s="15">
        <v>8.3000000000000007</v>
      </c>
      <c r="O100" s="15"/>
      <c r="P100" s="96" t="s">
        <v>1108</v>
      </c>
      <c r="Q100" s="42" t="s">
        <v>173</v>
      </c>
      <c r="R100" s="42"/>
      <c r="S100" s="42"/>
      <c r="T100" s="97" t="s">
        <v>1113</v>
      </c>
      <c r="U100" s="44">
        <f>1936-1894</f>
        <v>42</v>
      </c>
      <c r="V100" s="44">
        <v>50</v>
      </c>
      <c r="W100" s="15">
        <v>1978</v>
      </c>
      <c r="X100" s="18" t="s">
        <v>326</v>
      </c>
      <c r="Y100" s="42" t="s">
        <v>174</v>
      </c>
      <c r="Z100" s="42" t="s">
        <v>662</v>
      </c>
      <c r="AA100" s="95" t="s">
        <v>1304</v>
      </c>
      <c r="AC100" s="53"/>
      <c r="AD100" s="54"/>
      <c r="AE100" s="55"/>
    </row>
    <row r="101" spans="1:31" ht="114.75" x14ac:dyDescent="0.2">
      <c r="A101" s="59" t="s">
        <v>989</v>
      </c>
      <c r="B101" s="3" t="s">
        <v>802</v>
      </c>
      <c r="C101" s="46" t="s">
        <v>587</v>
      </c>
      <c r="D101" s="42" t="s">
        <v>702</v>
      </c>
      <c r="E101" s="7" t="s">
        <v>79</v>
      </c>
      <c r="F101" s="95" t="s">
        <v>863</v>
      </c>
      <c r="G101" s="3" t="s">
        <v>63</v>
      </c>
      <c r="H101" s="15">
        <v>1944</v>
      </c>
      <c r="I101" s="15"/>
      <c r="J101" s="33">
        <v>16354</v>
      </c>
      <c r="K101" s="5" t="s">
        <v>360</v>
      </c>
      <c r="L101" s="32">
        <v>16938</v>
      </c>
      <c r="M101" s="3" t="s">
        <v>111</v>
      </c>
      <c r="N101" s="15">
        <v>1.5</v>
      </c>
      <c r="O101" s="15"/>
      <c r="P101" s="42" t="s">
        <v>226</v>
      </c>
      <c r="Q101" s="42" t="s">
        <v>174</v>
      </c>
      <c r="R101" s="42"/>
      <c r="S101" s="42"/>
      <c r="T101" s="22">
        <v>5266</v>
      </c>
      <c r="U101" s="44">
        <f>44-14</f>
        <v>30</v>
      </c>
      <c r="V101" s="44">
        <v>31</v>
      </c>
      <c r="W101" s="22">
        <v>25989</v>
      </c>
      <c r="X101" s="18" t="s">
        <v>394</v>
      </c>
      <c r="Y101" s="42" t="s">
        <v>174</v>
      </c>
      <c r="Z101" s="42" t="s">
        <v>662</v>
      </c>
      <c r="AA101" s="95" t="s">
        <v>1305</v>
      </c>
      <c r="AC101" s="53"/>
      <c r="AD101" s="54"/>
      <c r="AE101" s="55"/>
    </row>
    <row r="102" spans="1:31" ht="63.75" x14ac:dyDescent="0.2">
      <c r="A102" s="59" t="s">
        <v>989</v>
      </c>
      <c r="B102" s="3" t="s">
        <v>802</v>
      </c>
      <c r="C102" s="7" t="s">
        <v>587</v>
      </c>
      <c r="D102" s="7" t="s">
        <v>269</v>
      </c>
      <c r="E102" s="7" t="s">
        <v>546</v>
      </c>
      <c r="F102" s="7" t="s">
        <v>863</v>
      </c>
      <c r="G102" s="7" t="s">
        <v>63</v>
      </c>
      <c r="H102" s="13">
        <v>1946</v>
      </c>
      <c r="I102" s="13"/>
      <c r="J102" s="32">
        <v>16938</v>
      </c>
      <c r="K102" s="3" t="s">
        <v>111</v>
      </c>
      <c r="L102" s="31">
        <v>22820</v>
      </c>
      <c r="M102" s="7" t="s">
        <v>447</v>
      </c>
      <c r="N102" s="13">
        <v>16.100000000000001</v>
      </c>
      <c r="O102" s="13"/>
      <c r="P102" s="7"/>
      <c r="Q102" s="7"/>
      <c r="R102" s="7"/>
      <c r="S102" s="7"/>
      <c r="T102" s="13"/>
      <c r="U102" s="47"/>
      <c r="V102" s="47"/>
      <c r="W102" s="13"/>
      <c r="X102" s="7" t="s">
        <v>174</v>
      </c>
      <c r="Y102" s="7" t="s">
        <v>174</v>
      </c>
      <c r="Z102" s="42" t="s">
        <v>662</v>
      </c>
      <c r="AA102" s="49" t="s">
        <v>1306</v>
      </c>
      <c r="AC102" s="53"/>
      <c r="AD102" s="54"/>
      <c r="AE102" s="55"/>
    </row>
    <row r="103" spans="1:31" ht="38.25" x14ac:dyDescent="0.2">
      <c r="A103" s="59" t="s">
        <v>989</v>
      </c>
      <c r="B103" s="3" t="s">
        <v>802</v>
      </c>
      <c r="C103" s="7" t="s">
        <v>587</v>
      </c>
      <c r="D103" s="7" t="s">
        <v>270</v>
      </c>
      <c r="E103" s="7" t="s">
        <v>1307</v>
      </c>
      <c r="F103" s="7" t="s">
        <v>968</v>
      </c>
      <c r="G103" s="7" t="s">
        <v>63</v>
      </c>
      <c r="H103" s="13">
        <v>1962</v>
      </c>
      <c r="I103" s="13"/>
      <c r="J103" s="31">
        <v>22810</v>
      </c>
      <c r="K103" s="7" t="s">
        <v>447</v>
      </c>
      <c r="L103" s="31">
        <v>25221</v>
      </c>
      <c r="M103" s="7" t="s">
        <v>448</v>
      </c>
      <c r="N103" s="13">
        <v>6.5</v>
      </c>
      <c r="O103" s="13"/>
      <c r="P103" s="7"/>
      <c r="Q103" s="7"/>
      <c r="R103" s="7"/>
      <c r="S103" s="7"/>
      <c r="T103" s="13"/>
      <c r="U103" s="47"/>
      <c r="V103" s="47"/>
      <c r="W103" s="13"/>
      <c r="X103" s="7" t="s">
        <v>174</v>
      </c>
      <c r="Y103" s="7" t="s">
        <v>174</v>
      </c>
      <c r="Z103" s="42" t="s">
        <v>662</v>
      </c>
      <c r="AA103" s="49" t="s">
        <v>1308</v>
      </c>
      <c r="AC103" s="53"/>
      <c r="AD103" s="54"/>
      <c r="AE103" s="55"/>
    </row>
    <row r="104" spans="1:31" ht="38.25" x14ac:dyDescent="0.2">
      <c r="A104" s="59" t="s">
        <v>989</v>
      </c>
      <c r="B104" s="3" t="s">
        <v>802</v>
      </c>
      <c r="C104" s="7" t="s">
        <v>587</v>
      </c>
      <c r="D104" s="7" t="s">
        <v>617</v>
      </c>
      <c r="E104" s="7" t="s">
        <v>27</v>
      </c>
      <c r="F104" s="7" t="s">
        <v>863</v>
      </c>
      <c r="G104" s="7" t="s">
        <v>63</v>
      </c>
      <c r="H104" s="13">
        <v>1969</v>
      </c>
      <c r="I104" s="23">
        <v>25226</v>
      </c>
      <c r="J104" s="31">
        <v>25221</v>
      </c>
      <c r="K104" s="7" t="s">
        <v>448</v>
      </c>
      <c r="L104" s="31">
        <v>26742</v>
      </c>
      <c r="M104" s="7" t="s">
        <v>979</v>
      </c>
      <c r="N104" s="13">
        <v>4.2</v>
      </c>
      <c r="O104" s="13"/>
      <c r="P104" s="7"/>
      <c r="Q104" s="7"/>
      <c r="R104" s="7"/>
      <c r="S104" s="7"/>
      <c r="T104" s="13"/>
      <c r="U104" s="47"/>
      <c r="V104" s="47"/>
      <c r="W104" s="13"/>
      <c r="X104" s="7" t="s">
        <v>174</v>
      </c>
      <c r="Y104" s="7" t="s">
        <v>174</v>
      </c>
      <c r="Z104" s="42" t="s">
        <v>662</v>
      </c>
      <c r="AA104" s="49" t="s">
        <v>1248</v>
      </c>
      <c r="AC104" s="53"/>
      <c r="AD104" s="54"/>
      <c r="AE104" s="55"/>
    </row>
    <row r="105" spans="1:31" ht="38.25" x14ac:dyDescent="0.2">
      <c r="A105" s="59" t="s">
        <v>989</v>
      </c>
      <c r="B105" s="3" t="s">
        <v>802</v>
      </c>
      <c r="C105" s="7" t="s">
        <v>587</v>
      </c>
      <c r="D105" s="18" t="s">
        <v>588</v>
      </c>
      <c r="E105" s="7" t="s">
        <v>589</v>
      </c>
      <c r="F105" s="7" t="s">
        <v>362</v>
      </c>
      <c r="G105" s="49" t="s">
        <v>63</v>
      </c>
      <c r="H105" s="13">
        <v>1973</v>
      </c>
      <c r="I105" s="21">
        <v>26745</v>
      </c>
      <c r="J105" s="31">
        <v>26742</v>
      </c>
      <c r="K105" s="7" t="s">
        <v>979</v>
      </c>
      <c r="L105" s="31">
        <v>27144</v>
      </c>
      <c r="M105" s="7" t="s">
        <v>90</v>
      </c>
      <c r="N105" s="13">
        <v>1.1000000000000001</v>
      </c>
      <c r="O105" s="13"/>
      <c r="P105" s="7"/>
      <c r="Q105" s="7"/>
      <c r="R105" s="7"/>
      <c r="S105" s="7"/>
      <c r="T105" s="13"/>
      <c r="U105" s="47"/>
      <c r="V105" s="47"/>
      <c r="W105" s="13"/>
      <c r="X105" s="7" t="s">
        <v>174</v>
      </c>
      <c r="Y105" s="7" t="s">
        <v>174</v>
      </c>
      <c r="Z105" s="42" t="s">
        <v>662</v>
      </c>
      <c r="AA105" s="49" t="s">
        <v>1309</v>
      </c>
      <c r="AC105" s="53"/>
      <c r="AD105" s="54"/>
      <c r="AE105" s="55"/>
    </row>
    <row r="106" spans="1:31" ht="38.25" x14ac:dyDescent="0.2">
      <c r="A106" s="59" t="s">
        <v>989</v>
      </c>
      <c r="B106" s="3" t="s">
        <v>802</v>
      </c>
      <c r="C106" s="7" t="s">
        <v>587</v>
      </c>
      <c r="D106" s="18" t="s">
        <v>883</v>
      </c>
      <c r="E106" s="7" t="s">
        <v>1310</v>
      </c>
      <c r="F106" s="7" t="s">
        <v>184</v>
      </c>
      <c r="G106" s="7" t="s">
        <v>63</v>
      </c>
      <c r="H106" s="13">
        <v>1974</v>
      </c>
      <c r="I106" s="21">
        <v>27277</v>
      </c>
      <c r="J106" s="31">
        <v>27268</v>
      </c>
      <c r="K106" s="7" t="s">
        <v>686</v>
      </c>
      <c r="L106" s="31">
        <v>27685</v>
      </c>
      <c r="M106" s="7" t="s">
        <v>20</v>
      </c>
      <c r="N106" s="13">
        <v>1.2</v>
      </c>
      <c r="O106" s="13"/>
      <c r="P106" s="7" t="s">
        <v>289</v>
      </c>
      <c r="Q106" s="7" t="s">
        <v>173</v>
      </c>
      <c r="R106" s="7"/>
      <c r="S106" s="7"/>
      <c r="T106" s="13"/>
      <c r="U106" s="47"/>
      <c r="V106" s="47"/>
      <c r="W106" s="13"/>
      <c r="X106" s="7" t="s">
        <v>174</v>
      </c>
      <c r="Y106" s="7" t="s">
        <v>174</v>
      </c>
      <c r="Z106" s="42" t="s">
        <v>662</v>
      </c>
      <c r="AA106" s="49" t="s">
        <v>1311</v>
      </c>
      <c r="AB106" s="80"/>
      <c r="AC106" s="53"/>
      <c r="AD106" s="54"/>
      <c r="AE106" s="55"/>
    </row>
    <row r="107" spans="1:31" ht="38.25" x14ac:dyDescent="0.2">
      <c r="A107" s="59" t="s">
        <v>989</v>
      </c>
      <c r="B107" s="3" t="s">
        <v>802</v>
      </c>
      <c r="C107" s="7" t="s">
        <v>587</v>
      </c>
      <c r="D107" s="18" t="s">
        <v>797</v>
      </c>
      <c r="E107" s="7" t="s">
        <v>1313</v>
      </c>
      <c r="F107" s="7" t="s">
        <v>184</v>
      </c>
      <c r="G107" s="7" t="s">
        <v>63</v>
      </c>
      <c r="H107" s="13">
        <v>1975</v>
      </c>
      <c r="I107" s="21">
        <v>27689</v>
      </c>
      <c r="J107" s="31">
        <v>27685</v>
      </c>
      <c r="K107" s="7" t="s">
        <v>20</v>
      </c>
      <c r="L107" s="31">
        <v>29265</v>
      </c>
      <c r="M107" s="7"/>
      <c r="N107" s="13">
        <v>4.3</v>
      </c>
      <c r="O107" s="13"/>
      <c r="P107" s="7" t="s">
        <v>1312</v>
      </c>
      <c r="Q107" s="7" t="s">
        <v>174</v>
      </c>
      <c r="R107" s="7"/>
      <c r="S107" s="7"/>
      <c r="T107" s="13"/>
      <c r="U107" s="47"/>
      <c r="V107" s="47"/>
      <c r="W107" s="13"/>
      <c r="X107" s="7" t="s">
        <v>174</v>
      </c>
      <c r="Y107" s="7" t="s">
        <v>174</v>
      </c>
      <c r="Z107" s="42" t="s">
        <v>662</v>
      </c>
      <c r="AA107" s="49" t="s">
        <v>1314</v>
      </c>
      <c r="AC107" s="53"/>
      <c r="AD107" s="54"/>
      <c r="AE107" s="55"/>
    </row>
    <row r="108" spans="1:31" ht="25.5" x14ac:dyDescent="0.2">
      <c r="A108" s="59" t="s">
        <v>989</v>
      </c>
      <c r="B108" s="3" t="s">
        <v>802</v>
      </c>
      <c r="C108" s="7" t="s">
        <v>587</v>
      </c>
      <c r="D108" s="18" t="s">
        <v>298</v>
      </c>
      <c r="E108" s="7" t="s">
        <v>1315</v>
      </c>
      <c r="F108" s="7" t="s">
        <v>781</v>
      </c>
      <c r="G108" s="7"/>
      <c r="H108" s="13">
        <v>1980</v>
      </c>
      <c r="I108" s="21">
        <v>29272</v>
      </c>
      <c r="J108" s="31">
        <v>29265</v>
      </c>
      <c r="K108" s="7"/>
      <c r="L108" s="31">
        <v>33588</v>
      </c>
      <c r="M108" s="7"/>
      <c r="N108" s="13">
        <v>11.8</v>
      </c>
      <c r="O108" s="13"/>
      <c r="P108" s="7"/>
      <c r="Q108" s="7"/>
      <c r="R108" s="7"/>
      <c r="S108" s="7"/>
      <c r="T108" s="13"/>
      <c r="U108" s="47"/>
      <c r="V108" s="47"/>
      <c r="W108" s="13"/>
      <c r="X108" s="7" t="s">
        <v>174</v>
      </c>
      <c r="Y108" s="7" t="s">
        <v>174</v>
      </c>
      <c r="Z108" s="42" t="s">
        <v>662</v>
      </c>
      <c r="AA108" s="49" t="s">
        <v>1316</v>
      </c>
      <c r="AC108" s="53"/>
      <c r="AD108" s="54"/>
      <c r="AE108" s="55"/>
    </row>
    <row r="109" spans="1:31" ht="63.75" x14ac:dyDescent="0.2">
      <c r="A109" s="59" t="s">
        <v>989</v>
      </c>
      <c r="B109" s="3" t="s">
        <v>802</v>
      </c>
      <c r="C109" s="7" t="s">
        <v>587</v>
      </c>
      <c r="D109" s="18" t="s">
        <v>299</v>
      </c>
      <c r="E109" s="7" t="s">
        <v>433</v>
      </c>
      <c r="F109" s="7" t="s">
        <v>781</v>
      </c>
      <c r="G109" s="7" t="s">
        <v>275</v>
      </c>
      <c r="H109" s="13">
        <v>1991</v>
      </c>
      <c r="I109" s="14"/>
      <c r="J109" s="31">
        <v>33588</v>
      </c>
      <c r="K109" s="7"/>
      <c r="L109" s="31">
        <v>35020</v>
      </c>
      <c r="M109" s="7"/>
      <c r="N109" s="13">
        <v>3.9</v>
      </c>
      <c r="O109" s="13" t="s">
        <v>0</v>
      </c>
      <c r="P109" s="7" t="s">
        <v>858</v>
      </c>
      <c r="Q109" s="7" t="s">
        <v>173</v>
      </c>
      <c r="R109" s="7"/>
      <c r="S109" s="7"/>
      <c r="T109" s="23">
        <v>14849</v>
      </c>
      <c r="U109" s="47">
        <v>51</v>
      </c>
      <c r="V109" s="47">
        <v>55</v>
      </c>
      <c r="W109" s="13"/>
      <c r="X109" s="7" t="s">
        <v>174</v>
      </c>
      <c r="Y109" s="7" t="s">
        <v>174</v>
      </c>
      <c r="Z109" s="42" t="s">
        <v>662</v>
      </c>
      <c r="AA109" s="49" t="s">
        <v>1317</v>
      </c>
      <c r="AC109" s="53"/>
      <c r="AD109" s="54"/>
      <c r="AE109" s="55"/>
    </row>
    <row r="110" spans="1:31" ht="51" x14ac:dyDescent="0.2">
      <c r="A110" s="59" t="s">
        <v>989</v>
      </c>
      <c r="B110" s="3" t="s">
        <v>802</v>
      </c>
      <c r="C110" s="7" t="s">
        <v>587</v>
      </c>
      <c r="D110" s="18" t="s">
        <v>659</v>
      </c>
      <c r="E110" s="42" t="s">
        <v>457</v>
      </c>
      <c r="F110" s="42" t="s">
        <v>863</v>
      </c>
      <c r="G110" s="7" t="s">
        <v>63</v>
      </c>
      <c r="H110" s="13">
        <v>1995</v>
      </c>
      <c r="I110" s="14"/>
      <c r="J110" s="31">
        <v>35021</v>
      </c>
      <c r="K110" s="7"/>
      <c r="L110" s="31">
        <v>37146</v>
      </c>
      <c r="M110" s="7"/>
      <c r="N110" s="13">
        <v>5.25</v>
      </c>
      <c r="O110" s="13" t="s">
        <v>175</v>
      </c>
      <c r="P110" s="42" t="s">
        <v>434</v>
      </c>
      <c r="Q110" s="42" t="s">
        <v>174</v>
      </c>
      <c r="R110" s="42" t="s">
        <v>435</v>
      </c>
      <c r="S110" s="42" t="s">
        <v>173</v>
      </c>
      <c r="T110" s="13">
        <v>1943</v>
      </c>
      <c r="U110" s="47">
        <f>95-43</f>
        <v>52</v>
      </c>
      <c r="V110" s="47">
        <v>57</v>
      </c>
      <c r="W110" s="13"/>
      <c r="X110" s="7" t="s">
        <v>174</v>
      </c>
      <c r="Y110" s="7" t="s">
        <v>174</v>
      </c>
      <c r="Z110" s="42" t="s">
        <v>662</v>
      </c>
      <c r="AA110" s="49" t="s">
        <v>1318</v>
      </c>
      <c r="AC110" s="53"/>
      <c r="AD110" s="54"/>
      <c r="AE110" s="55"/>
    </row>
    <row r="111" spans="1:31" ht="51" x14ac:dyDescent="0.2">
      <c r="A111" s="59" t="s">
        <v>989</v>
      </c>
      <c r="B111" s="3" t="s">
        <v>802</v>
      </c>
      <c r="C111" s="7" t="s">
        <v>587</v>
      </c>
      <c r="D111" s="18" t="s">
        <v>145</v>
      </c>
      <c r="E111" s="7" t="s">
        <v>1320</v>
      </c>
      <c r="F111" s="7" t="s">
        <v>863</v>
      </c>
      <c r="G111" s="7" t="s">
        <v>63</v>
      </c>
      <c r="H111" s="13">
        <v>2001</v>
      </c>
      <c r="I111" s="14"/>
      <c r="J111" s="31">
        <v>37152</v>
      </c>
      <c r="K111" s="7"/>
      <c r="L111" s="31">
        <v>37375</v>
      </c>
      <c r="M111" s="7"/>
      <c r="N111" s="13">
        <v>0.6</v>
      </c>
      <c r="O111" s="13"/>
      <c r="P111" s="96" t="s">
        <v>1319</v>
      </c>
      <c r="Q111" s="96" t="s">
        <v>173</v>
      </c>
      <c r="R111" s="42" t="s">
        <v>587</v>
      </c>
      <c r="S111" s="42" t="s">
        <v>173</v>
      </c>
      <c r="T111" s="23">
        <v>19837</v>
      </c>
      <c r="U111" s="47">
        <f>2001-1954</f>
        <v>47</v>
      </c>
      <c r="V111" s="47">
        <v>48</v>
      </c>
      <c r="W111" s="13"/>
      <c r="X111" s="7" t="s">
        <v>174</v>
      </c>
      <c r="Y111" s="7" t="s">
        <v>174</v>
      </c>
      <c r="Z111" s="42" t="s">
        <v>663</v>
      </c>
      <c r="AA111" s="49" t="s">
        <v>1321</v>
      </c>
      <c r="AC111" s="53"/>
      <c r="AD111" s="54"/>
      <c r="AE111" s="55"/>
    </row>
    <row r="112" spans="1:31" ht="25.5" x14ac:dyDescent="0.2">
      <c r="A112" s="59" t="s">
        <v>989</v>
      </c>
      <c r="B112" s="3" t="s">
        <v>802</v>
      </c>
      <c r="C112" s="7" t="s">
        <v>587</v>
      </c>
      <c r="D112" s="141" t="s">
        <v>563</v>
      </c>
      <c r="E112" s="7" t="s">
        <v>1322</v>
      </c>
      <c r="F112" s="73" t="s">
        <v>184</v>
      </c>
      <c r="G112" s="7" t="s">
        <v>866</v>
      </c>
      <c r="H112" s="13">
        <v>2002</v>
      </c>
      <c r="I112" s="14"/>
      <c r="J112" s="31">
        <v>37376</v>
      </c>
      <c r="K112" s="7"/>
      <c r="L112" s="31">
        <v>37788</v>
      </c>
      <c r="M112" s="7"/>
      <c r="N112" s="13">
        <v>1.2</v>
      </c>
      <c r="O112" s="13"/>
      <c r="P112" s="42"/>
      <c r="Q112" s="42"/>
      <c r="R112" s="42"/>
      <c r="S112" s="42"/>
      <c r="T112" s="23">
        <v>14550</v>
      </c>
      <c r="U112" s="47"/>
      <c r="V112" s="47"/>
      <c r="W112" s="13"/>
      <c r="X112" s="7" t="s">
        <v>174</v>
      </c>
      <c r="Y112" s="37" t="s">
        <v>1323</v>
      </c>
      <c r="Z112" s="42" t="s">
        <v>662</v>
      </c>
      <c r="AA112" s="49" t="s">
        <v>1324</v>
      </c>
      <c r="AB112" s="127"/>
    </row>
    <row r="113" spans="1:31" ht="38.25" x14ac:dyDescent="0.2">
      <c r="A113" s="59" t="s">
        <v>989</v>
      </c>
      <c r="B113" s="3" t="s">
        <v>802</v>
      </c>
      <c r="C113" s="7" t="s">
        <v>587</v>
      </c>
      <c r="D113" s="141" t="s">
        <v>564</v>
      </c>
      <c r="E113" s="7" t="s">
        <v>1325</v>
      </c>
      <c r="F113" s="73" t="s">
        <v>184</v>
      </c>
      <c r="G113" s="7" t="s">
        <v>63</v>
      </c>
      <c r="H113" s="13">
        <v>2003</v>
      </c>
      <c r="I113" s="14"/>
      <c r="J113" s="31">
        <v>37789</v>
      </c>
      <c r="K113" s="7"/>
      <c r="L113" s="31">
        <v>38446</v>
      </c>
      <c r="M113" s="7"/>
      <c r="N113" s="13">
        <v>1.8</v>
      </c>
      <c r="O113" s="13"/>
      <c r="P113" s="96" t="s">
        <v>597</v>
      </c>
      <c r="Q113" s="96" t="s">
        <v>174</v>
      </c>
      <c r="R113" s="42"/>
      <c r="S113" s="42"/>
      <c r="T113" s="23"/>
      <c r="U113" s="47"/>
      <c r="V113" s="47"/>
      <c r="W113" s="13"/>
      <c r="X113" s="7" t="s">
        <v>174</v>
      </c>
      <c r="Y113" s="7" t="s">
        <v>174</v>
      </c>
      <c r="Z113" s="42" t="s">
        <v>663</v>
      </c>
      <c r="AA113" s="49" t="s">
        <v>1326</v>
      </c>
    </row>
    <row r="114" spans="1:31" ht="51" x14ac:dyDescent="0.2">
      <c r="A114" s="59" t="s">
        <v>989</v>
      </c>
      <c r="B114" s="3" t="s">
        <v>802</v>
      </c>
      <c r="C114" s="7" t="s">
        <v>587</v>
      </c>
      <c r="D114" s="18" t="s">
        <v>145</v>
      </c>
      <c r="E114" s="7" t="s">
        <v>1320</v>
      </c>
      <c r="F114" s="7" t="s">
        <v>863</v>
      </c>
      <c r="G114" s="7" t="s">
        <v>63</v>
      </c>
      <c r="H114" s="13">
        <v>2005</v>
      </c>
      <c r="I114" s="32">
        <v>38447</v>
      </c>
      <c r="J114" s="32">
        <v>38442</v>
      </c>
      <c r="K114" s="7"/>
      <c r="L114" s="23">
        <v>40715</v>
      </c>
      <c r="M114" s="7"/>
      <c r="N114" s="13">
        <v>6.25</v>
      </c>
      <c r="O114" s="13" t="s">
        <v>175</v>
      </c>
      <c r="P114" s="96" t="s">
        <v>1319</v>
      </c>
      <c r="Q114" s="96" t="s">
        <v>173</v>
      </c>
      <c r="R114" s="42" t="s">
        <v>587</v>
      </c>
      <c r="S114" s="42" t="s">
        <v>173</v>
      </c>
      <c r="T114" s="23">
        <v>19837</v>
      </c>
      <c r="U114" s="47">
        <v>50</v>
      </c>
      <c r="V114" s="47">
        <v>57</v>
      </c>
      <c r="W114" s="13"/>
      <c r="X114" s="7" t="s">
        <v>174</v>
      </c>
      <c r="Y114" s="7" t="s">
        <v>174</v>
      </c>
      <c r="Z114" s="42" t="s">
        <v>663</v>
      </c>
      <c r="AA114" s="49" t="s">
        <v>1321</v>
      </c>
      <c r="AC114" s="53"/>
      <c r="AD114" s="54"/>
      <c r="AE114" s="87"/>
    </row>
    <row r="115" spans="1:31" ht="178.5" x14ac:dyDescent="0.2">
      <c r="A115" s="59" t="s">
        <v>989</v>
      </c>
      <c r="B115" s="3" t="s">
        <v>802</v>
      </c>
      <c r="C115" s="7" t="s">
        <v>590</v>
      </c>
      <c r="D115" s="42" t="s">
        <v>439</v>
      </c>
      <c r="E115" s="42" t="s">
        <v>440</v>
      </c>
      <c r="F115" s="42" t="s">
        <v>863</v>
      </c>
      <c r="G115" s="7" t="s">
        <v>63</v>
      </c>
      <c r="H115" s="13">
        <v>1932</v>
      </c>
      <c r="I115" s="32"/>
      <c r="J115" s="32">
        <v>11885</v>
      </c>
      <c r="K115" s="7"/>
      <c r="L115" s="23">
        <v>12255</v>
      </c>
      <c r="M115" s="7"/>
      <c r="N115" s="13">
        <v>1</v>
      </c>
      <c r="O115" s="13"/>
      <c r="P115" s="42" t="s">
        <v>443</v>
      </c>
      <c r="Q115" s="42" t="s">
        <v>174</v>
      </c>
      <c r="R115" s="42" t="s">
        <v>590</v>
      </c>
      <c r="S115" s="42" t="s">
        <v>173</v>
      </c>
      <c r="T115" s="97" t="s">
        <v>1112</v>
      </c>
      <c r="U115" s="47">
        <v>42</v>
      </c>
      <c r="V115" s="47">
        <v>43</v>
      </c>
      <c r="W115" s="13"/>
      <c r="X115" s="9" t="s">
        <v>442</v>
      </c>
      <c r="Y115" s="7" t="s">
        <v>174</v>
      </c>
      <c r="Z115" s="42" t="s">
        <v>662</v>
      </c>
      <c r="AA115" s="49" t="s">
        <v>1327</v>
      </c>
    </row>
    <row r="116" spans="1:31" ht="38.25" x14ac:dyDescent="0.2">
      <c r="A116" s="59" t="s">
        <v>989</v>
      </c>
      <c r="B116" s="3" t="s">
        <v>802</v>
      </c>
      <c r="C116" s="7" t="s">
        <v>590</v>
      </c>
      <c r="D116" s="96" t="s">
        <v>899</v>
      </c>
      <c r="E116" s="3" t="s">
        <v>575</v>
      </c>
      <c r="F116" s="3" t="s">
        <v>863</v>
      </c>
      <c r="G116" s="3" t="s">
        <v>63</v>
      </c>
      <c r="H116" s="13">
        <v>1933</v>
      </c>
      <c r="I116" s="32"/>
      <c r="J116" s="32">
        <v>12285</v>
      </c>
      <c r="K116" s="7"/>
      <c r="L116" s="23">
        <v>12792</v>
      </c>
      <c r="M116" s="7"/>
      <c r="N116" s="13">
        <v>1.4</v>
      </c>
      <c r="O116" s="13"/>
      <c r="P116" s="7"/>
      <c r="Q116" s="7"/>
      <c r="R116" s="7"/>
      <c r="S116" s="7"/>
      <c r="T116" s="13"/>
      <c r="U116" s="47"/>
      <c r="V116" s="47"/>
      <c r="W116" s="13"/>
      <c r="X116" s="7" t="s">
        <v>174</v>
      </c>
      <c r="Y116" s="7" t="s">
        <v>174</v>
      </c>
      <c r="Z116" s="42" t="s">
        <v>662</v>
      </c>
      <c r="AA116" s="49" t="s">
        <v>1328</v>
      </c>
      <c r="AB116" s="80"/>
    </row>
    <row r="117" spans="1:31" ht="25.5" x14ac:dyDescent="0.2">
      <c r="A117" s="59" t="s">
        <v>989</v>
      </c>
      <c r="B117" s="3" t="s">
        <v>802</v>
      </c>
      <c r="C117" s="7" t="s">
        <v>590</v>
      </c>
      <c r="D117" s="42" t="s">
        <v>441</v>
      </c>
      <c r="E117" s="96" t="s">
        <v>704</v>
      </c>
      <c r="F117" s="96" t="s">
        <v>863</v>
      </c>
      <c r="G117" s="7" t="s">
        <v>63</v>
      </c>
      <c r="H117" s="13">
        <v>1935</v>
      </c>
      <c r="I117" s="32"/>
      <c r="J117" s="32">
        <v>12829</v>
      </c>
      <c r="K117" s="7"/>
      <c r="L117" s="23">
        <v>13879</v>
      </c>
      <c r="M117" s="7"/>
      <c r="N117" s="13">
        <v>2.8</v>
      </c>
      <c r="O117" s="13"/>
      <c r="P117" s="7" t="s">
        <v>600</v>
      </c>
      <c r="Q117" s="7" t="s">
        <v>174</v>
      </c>
      <c r="R117" s="7"/>
      <c r="S117" s="7"/>
      <c r="T117" s="13"/>
      <c r="U117" s="47"/>
      <c r="V117" s="47"/>
      <c r="W117" s="13"/>
      <c r="X117" s="7" t="s">
        <v>174</v>
      </c>
      <c r="Y117" s="7" t="s">
        <v>174</v>
      </c>
      <c r="Z117" s="42" t="s">
        <v>662</v>
      </c>
      <c r="AA117" s="49" t="s">
        <v>1329</v>
      </c>
    </row>
    <row r="118" spans="1:31" ht="38.25" x14ac:dyDescent="0.2">
      <c r="A118" s="59" t="s">
        <v>989</v>
      </c>
      <c r="B118" s="3" t="s">
        <v>802</v>
      </c>
      <c r="C118" s="7" t="s">
        <v>590</v>
      </c>
      <c r="D118" s="18" t="s">
        <v>188</v>
      </c>
      <c r="E118" s="7" t="s">
        <v>307</v>
      </c>
      <c r="F118" s="7" t="s">
        <v>362</v>
      </c>
      <c r="G118" s="49" t="s">
        <v>63</v>
      </c>
      <c r="H118" s="13">
        <v>1938</v>
      </c>
      <c r="I118" s="14"/>
      <c r="J118" s="31">
        <v>13894</v>
      </c>
      <c r="K118" s="7"/>
      <c r="L118" s="31">
        <v>15614</v>
      </c>
      <c r="M118" s="7" t="s">
        <v>737</v>
      </c>
      <c r="N118" s="13">
        <v>4</v>
      </c>
      <c r="O118" s="13"/>
      <c r="P118" s="7"/>
      <c r="Q118" s="7"/>
      <c r="R118" s="7"/>
      <c r="S118" s="7"/>
      <c r="T118" s="13"/>
      <c r="U118" s="47"/>
      <c r="V118" s="47"/>
      <c r="W118" s="13"/>
      <c r="X118" s="7" t="s">
        <v>174</v>
      </c>
      <c r="Y118" s="7" t="s">
        <v>174</v>
      </c>
      <c r="Z118" s="42" t="s">
        <v>662</v>
      </c>
      <c r="AA118" s="49" t="s">
        <v>1330</v>
      </c>
    </row>
    <row r="119" spans="1:31" ht="89.25" x14ac:dyDescent="0.2">
      <c r="A119" s="59" t="s">
        <v>989</v>
      </c>
      <c r="B119" s="3" t="s">
        <v>802</v>
      </c>
      <c r="C119" s="7" t="s">
        <v>590</v>
      </c>
      <c r="D119" s="107" t="s">
        <v>738</v>
      </c>
      <c r="E119" s="7" t="s">
        <v>546</v>
      </c>
      <c r="F119" s="7" t="s">
        <v>863</v>
      </c>
      <c r="G119" s="7" t="s">
        <v>63</v>
      </c>
      <c r="H119" s="13">
        <v>1942</v>
      </c>
      <c r="I119" s="14"/>
      <c r="J119" s="31">
        <v>15614</v>
      </c>
      <c r="K119" s="7" t="s">
        <v>737</v>
      </c>
      <c r="L119" s="31">
        <v>17173</v>
      </c>
      <c r="M119" s="7" t="s">
        <v>239</v>
      </c>
      <c r="N119" s="13">
        <v>4.25</v>
      </c>
      <c r="O119" s="13"/>
      <c r="P119" s="7" t="s">
        <v>1331</v>
      </c>
      <c r="Q119" s="7" t="s">
        <v>174</v>
      </c>
      <c r="R119" s="7"/>
      <c r="S119" s="7"/>
      <c r="T119" s="13"/>
      <c r="U119" s="47"/>
      <c r="V119" s="47"/>
      <c r="W119" s="13"/>
      <c r="X119" s="7" t="s">
        <v>174</v>
      </c>
      <c r="Y119" s="7" t="s">
        <v>174</v>
      </c>
      <c r="Z119" s="42" t="s">
        <v>662</v>
      </c>
      <c r="AA119" s="49" t="s">
        <v>1332</v>
      </c>
      <c r="AB119" s="127"/>
    </row>
    <row r="120" spans="1:31" ht="140.25" x14ac:dyDescent="0.2">
      <c r="A120" s="59" t="s">
        <v>989</v>
      </c>
      <c r="B120" s="9" t="s">
        <v>802</v>
      </c>
      <c r="C120" s="7" t="s">
        <v>590</v>
      </c>
      <c r="D120" s="7" t="s">
        <v>618</v>
      </c>
      <c r="E120" s="7" t="s">
        <v>976</v>
      </c>
      <c r="F120" s="7" t="s">
        <v>863</v>
      </c>
      <c r="G120" s="7" t="s">
        <v>63</v>
      </c>
      <c r="H120" s="13">
        <v>1947</v>
      </c>
      <c r="I120" s="13"/>
      <c r="J120" s="31">
        <v>17330</v>
      </c>
      <c r="K120" s="7" t="s">
        <v>714</v>
      </c>
      <c r="L120" s="31">
        <v>19801</v>
      </c>
      <c r="M120" s="7" t="s">
        <v>687</v>
      </c>
      <c r="N120" s="13">
        <v>6.75</v>
      </c>
      <c r="O120" s="13"/>
      <c r="P120" s="7" t="s">
        <v>1151</v>
      </c>
      <c r="Q120" s="7" t="s">
        <v>173</v>
      </c>
      <c r="R120" s="7"/>
      <c r="S120" s="7"/>
      <c r="T120" s="13" t="s">
        <v>1152</v>
      </c>
      <c r="U120" s="47">
        <v>47</v>
      </c>
      <c r="V120" s="47">
        <v>54</v>
      </c>
      <c r="W120" s="23">
        <v>29557</v>
      </c>
      <c r="X120" s="7" t="s">
        <v>174</v>
      </c>
      <c r="Y120" s="7" t="s">
        <v>174</v>
      </c>
      <c r="Z120" s="42" t="s">
        <v>662</v>
      </c>
      <c r="AA120" s="49" t="s">
        <v>1333</v>
      </c>
    </row>
    <row r="121" spans="1:31" ht="38.25" x14ac:dyDescent="0.2">
      <c r="A121" s="59" t="s">
        <v>989</v>
      </c>
      <c r="B121" s="9" t="s">
        <v>802</v>
      </c>
      <c r="C121" s="7" t="s">
        <v>590</v>
      </c>
      <c r="D121" s="7" t="s">
        <v>619</v>
      </c>
      <c r="E121" s="7" t="s">
        <v>425</v>
      </c>
      <c r="F121" s="7" t="s">
        <v>362</v>
      </c>
      <c r="G121" s="49" t="s">
        <v>63</v>
      </c>
      <c r="H121" s="13">
        <v>1954</v>
      </c>
      <c r="I121" s="13"/>
      <c r="J121" s="31">
        <v>19801</v>
      </c>
      <c r="K121" s="7" t="s">
        <v>687</v>
      </c>
      <c r="L121" s="31">
        <v>21817</v>
      </c>
      <c r="M121" s="7" t="s">
        <v>688</v>
      </c>
      <c r="N121" s="13">
        <v>5.5</v>
      </c>
      <c r="O121" s="13"/>
      <c r="P121" s="7" t="s">
        <v>600</v>
      </c>
      <c r="Q121" s="7" t="s">
        <v>174</v>
      </c>
      <c r="R121" s="7"/>
      <c r="S121" s="7"/>
      <c r="T121" s="13"/>
      <c r="U121" s="47"/>
      <c r="V121" s="47"/>
      <c r="W121" s="13"/>
      <c r="X121" s="7" t="s">
        <v>174</v>
      </c>
      <c r="Y121" s="7" t="s">
        <v>174</v>
      </c>
      <c r="Z121" s="42" t="s">
        <v>662</v>
      </c>
      <c r="AA121" s="49" t="s">
        <v>1334</v>
      </c>
    </row>
    <row r="122" spans="1:31" ht="25.5" x14ac:dyDescent="0.2">
      <c r="A122" s="59" t="s">
        <v>989</v>
      </c>
      <c r="B122" s="9" t="s">
        <v>802</v>
      </c>
      <c r="C122" s="7" t="s">
        <v>590</v>
      </c>
      <c r="D122" s="7" t="s">
        <v>620</v>
      </c>
      <c r="E122" s="7" t="s">
        <v>591</v>
      </c>
      <c r="F122" s="7" t="s">
        <v>863</v>
      </c>
      <c r="G122" s="7" t="s">
        <v>63</v>
      </c>
      <c r="H122" s="13">
        <v>1959</v>
      </c>
      <c r="I122" s="13"/>
      <c r="J122" s="31">
        <v>21817</v>
      </c>
      <c r="K122" s="7" t="s">
        <v>688</v>
      </c>
      <c r="L122" s="31">
        <v>25781</v>
      </c>
      <c r="M122" s="7" t="s">
        <v>689</v>
      </c>
      <c r="N122" s="13">
        <v>11</v>
      </c>
      <c r="O122" s="13"/>
      <c r="P122" s="7"/>
      <c r="Q122" s="7"/>
      <c r="R122" s="7"/>
      <c r="S122" s="7"/>
      <c r="T122" s="13"/>
      <c r="U122" s="47"/>
      <c r="V122" s="47"/>
      <c r="W122" s="13"/>
      <c r="X122" s="7" t="s">
        <v>174</v>
      </c>
      <c r="Y122" s="7" t="s">
        <v>174</v>
      </c>
      <c r="Z122" s="42" t="s">
        <v>662</v>
      </c>
      <c r="AA122" s="49" t="s">
        <v>1335</v>
      </c>
    </row>
    <row r="123" spans="1:31" ht="114.75" x14ac:dyDescent="0.2">
      <c r="A123" s="59" t="s">
        <v>989</v>
      </c>
      <c r="B123" s="9" t="s">
        <v>802</v>
      </c>
      <c r="C123" s="7" t="s">
        <v>590</v>
      </c>
      <c r="D123" s="18" t="s">
        <v>88</v>
      </c>
      <c r="E123" s="42" t="s">
        <v>1618</v>
      </c>
      <c r="F123" s="49" t="s">
        <v>845</v>
      </c>
      <c r="G123" s="9" t="s">
        <v>63</v>
      </c>
      <c r="H123" s="14">
        <v>1970</v>
      </c>
      <c r="I123" s="21">
        <v>25790</v>
      </c>
      <c r="J123" s="31">
        <v>25781</v>
      </c>
      <c r="K123" s="7" t="s">
        <v>689</v>
      </c>
      <c r="L123" s="31">
        <v>27144</v>
      </c>
      <c r="M123" s="7" t="s">
        <v>90</v>
      </c>
      <c r="N123" s="13">
        <v>3.7</v>
      </c>
      <c r="O123" s="13"/>
      <c r="P123" s="7" t="s">
        <v>590</v>
      </c>
      <c r="Q123" s="7" t="s">
        <v>173</v>
      </c>
      <c r="R123" s="7"/>
      <c r="S123" s="7"/>
      <c r="T123" s="22">
        <v>8518</v>
      </c>
      <c r="U123" s="47">
        <f>70-23</f>
        <v>47</v>
      </c>
      <c r="V123" s="47">
        <v>51</v>
      </c>
      <c r="W123" s="13"/>
      <c r="X123" s="9" t="s">
        <v>835</v>
      </c>
      <c r="Y123" s="7" t="s">
        <v>174</v>
      </c>
      <c r="Z123" s="42" t="s">
        <v>662</v>
      </c>
      <c r="AA123" s="49" t="s">
        <v>1336</v>
      </c>
    </row>
    <row r="124" spans="1:31" ht="255" x14ac:dyDescent="0.2">
      <c r="A124" s="59" t="s">
        <v>989</v>
      </c>
      <c r="B124" s="3" t="s">
        <v>802</v>
      </c>
      <c r="C124" s="46" t="s">
        <v>590</v>
      </c>
      <c r="D124" s="96" t="s">
        <v>679</v>
      </c>
      <c r="E124" s="95" t="s">
        <v>1337</v>
      </c>
      <c r="F124" s="95" t="s">
        <v>184</v>
      </c>
      <c r="G124" s="95" t="s">
        <v>398</v>
      </c>
      <c r="H124" s="15">
        <v>1974</v>
      </c>
      <c r="I124" s="22"/>
      <c r="J124" s="32">
        <v>27284</v>
      </c>
      <c r="K124" s="4"/>
      <c r="L124" s="32">
        <v>28025</v>
      </c>
      <c r="M124" s="4" t="s">
        <v>743</v>
      </c>
      <c r="N124" s="25">
        <v>2</v>
      </c>
      <c r="O124" s="22"/>
      <c r="P124" s="105" t="s">
        <v>597</v>
      </c>
      <c r="Q124" s="105" t="s">
        <v>174</v>
      </c>
      <c r="R124" s="105" t="s">
        <v>590</v>
      </c>
      <c r="S124" s="105" t="s">
        <v>173</v>
      </c>
      <c r="T124" s="98">
        <v>6275</v>
      </c>
      <c r="U124" s="44">
        <f>74-17</f>
        <v>57</v>
      </c>
      <c r="V124" s="44">
        <v>59</v>
      </c>
      <c r="W124" s="22">
        <v>33625</v>
      </c>
      <c r="X124" s="41" t="s">
        <v>174</v>
      </c>
      <c r="Y124" s="41" t="s">
        <v>174</v>
      </c>
      <c r="Z124" s="42" t="s">
        <v>662</v>
      </c>
      <c r="AA124" s="95" t="s">
        <v>1338</v>
      </c>
    </row>
    <row r="125" spans="1:31" ht="114.75" x14ac:dyDescent="0.2">
      <c r="A125" s="59" t="s">
        <v>989</v>
      </c>
      <c r="B125" s="3" t="s">
        <v>802</v>
      </c>
      <c r="C125" s="46" t="s">
        <v>590</v>
      </c>
      <c r="D125" s="96" t="s">
        <v>680</v>
      </c>
      <c r="E125" s="42" t="s">
        <v>415</v>
      </c>
      <c r="F125" s="42" t="s">
        <v>863</v>
      </c>
      <c r="G125" s="3" t="s">
        <v>63</v>
      </c>
      <c r="H125" s="13">
        <v>1976</v>
      </c>
      <c r="I125" s="37"/>
      <c r="J125" s="31">
        <v>28026</v>
      </c>
      <c r="K125" s="7" t="s">
        <v>743</v>
      </c>
      <c r="L125" s="32">
        <v>29265</v>
      </c>
      <c r="M125" s="4"/>
      <c r="N125" s="25">
        <v>4.4000000000000004</v>
      </c>
      <c r="O125" s="98" t="s">
        <v>175</v>
      </c>
      <c r="P125" s="105" t="s">
        <v>1157</v>
      </c>
      <c r="Q125" s="105" t="s">
        <v>173</v>
      </c>
      <c r="R125" s="105" t="s">
        <v>590</v>
      </c>
      <c r="S125" s="105" t="s">
        <v>173</v>
      </c>
      <c r="T125" s="22">
        <v>212</v>
      </c>
      <c r="U125" s="44"/>
      <c r="V125" s="44"/>
      <c r="W125" s="22">
        <v>38317</v>
      </c>
      <c r="X125" s="41" t="s">
        <v>174</v>
      </c>
      <c r="Y125" s="41" t="s">
        <v>174</v>
      </c>
      <c r="Z125" s="42" t="s">
        <v>662</v>
      </c>
      <c r="AA125" s="95" t="s">
        <v>1339</v>
      </c>
    </row>
    <row r="126" spans="1:31" ht="153" x14ac:dyDescent="0.2">
      <c r="A126" s="59" t="s">
        <v>989</v>
      </c>
      <c r="B126" s="3" t="s">
        <v>802</v>
      </c>
      <c r="C126" s="46" t="s">
        <v>590</v>
      </c>
      <c r="D126" s="42" t="s">
        <v>62</v>
      </c>
      <c r="E126" s="3" t="s">
        <v>1256</v>
      </c>
      <c r="F126" s="3" t="s">
        <v>863</v>
      </c>
      <c r="G126" s="3" t="s">
        <v>63</v>
      </c>
      <c r="H126" s="15">
        <v>1980</v>
      </c>
      <c r="I126" s="22"/>
      <c r="J126" s="32">
        <v>29265</v>
      </c>
      <c r="K126" s="4"/>
      <c r="L126" s="32">
        <v>29859</v>
      </c>
      <c r="M126" s="4"/>
      <c r="N126" s="25">
        <v>1.6</v>
      </c>
      <c r="O126" s="22" t="s">
        <v>0</v>
      </c>
      <c r="P126" s="42" t="s">
        <v>681</v>
      </c>
      <c r="Q126" s="42" t="s">
        <v>173</v>
      </c>
      <c r="R126" s="42" t="s">
        <v>681</v>
      </c>
      <c r="S126" s="42" t="s">
        <v>173</v>
      </c>
      <c r="T126" s="25">
        <v>1946</v>
      </c>
      <c r="U126" s="44">
        <f>80-46</f>
        <v>34</v>
      </c>
      <c r="V126" s="44">
        <v>35</v>
      </c>
      <c r="W126" s="22"/>
      <c r="X126" s="41" t="s">
        <v>174</v>
      </c>
      <c r="Y126" s="37" t="s">
        <v>528</v>
      </c>
      <c r="Z126" s="42" t="s">
        <v>662</v>
      </c>
      <c r="AA126" s="95" t="s">
        <v>1340</v>
      </c>
    </row>
    <row r="127" spans="1:31" ht="127.5" x14ac:dyDescent="0.2">
      <c r="A127" s="59" t="s">
        <v>989</v>
      </c>
      <c r="B127" s="3" t="s">
        <v>802</v>
      </c>
      <c r="C127" s="46" t="s">
        <v>590</v>
      </c>
      <c r="D127" s="42" t="s">
        <v>212</v>
      </c>
      <c r="E127" s="3" t="s">
        <v>1257</v>
      </c>
      <c r="F127" s="3" t="s">
        <v>863</v>
      </c>
      <c r="G127" s="3" t="s">
        <v>63</v>
      </c>
      <c r="H127" s="15">
        <v>1981</v>
      </c>
      <c r="I127" s="22"/>
      <c r="J127" s="32">
        <v>29903</v>
      </c>
      <c r="K127" s="4"/>
      <c r="L127" s="32">
        <v>30508</v>
      </c>
      <c r="M127" s="28"/>
      <c r="N127" s="25">
        <v>1.7</v>
      </c>
      <c r="O127" s="22" t="s">
        <v>0</v>
      </c>
      <c r="P127" s="96" t="s">
        <v>1341</v>
      </c>
      <c r="Q127" s="96" t="s">
        <v>174</v>
      </c>
      <c r="R127" s="96"/>
      <c r="S127" s="96"/>
      <c r="T127" s="22">
        <v>18980</v>
      </c>
      <c r="U127" s="44">
        <v>30</v>
      </c>
      <c r="V127" s="44">
        <v>31</v>
      </c>
      <c r="W127" s="22"/>
      <c r="X127" s="41" t="s">
        <v>174</v>
      </c>
      <c r="Y127" s="37" t="s">
        <v>451</v>
      </c>
      <c r="Z127" s="42" t="s">
        <v>662</v>
      </c>
      <c r="AA127" s="49" t="s">
        <v>1342</v>
      </c>
    </row>
    <row r="128" spans="1:31" ht="25.5" x14ac:dyDescent="0.2">
      <c r="A128" s="59" t="s">
        <v>989</v>
      </c>
      <c r="B128" s="3" t="s">
        <v>802</v>
      </c>
      <c r="C128" s="46" t="s">
        <v>590</v>
      </c>
      <c r="D128" s="42" t="s">
        <v>213</v>
      </c>
      <c r="E128" s="95" t="s">
        <v>1343</v>
      </c>
      <c r="F128" s="95" t="s">
        <v>781</v>
      </c>
      <c r="G128" s="95" t="s">
        <v>63</v>
      </c>
      <c r="H128" s="15">
        <v>1983</v>
      </c>
      <c r="I128" s="22"/>
      <c r="J128" s="32">
        <v>30508</v>
      </c>
      <c r="K128" s="4"/>
      <c r="L128" s="32"/>
      <c r="M128" s="28"/>
      <c r="N128" s="25">
        <v>0.1</v>
      </c>
      <c r="O128" s="22"/>
      <c r="P128" s="42"/>
      <c r="Q128" s="42"/>
      <c r="R128" s="42"/>
      <c r="S128" s="42"/>
      <c r="T128" s="25"/>
      <c r="U128" s="44"/>
      <c r="V128" s="44"/>
      <c r="W128" s="32"/>
      <c r="X128" s="41" t="s">
        <v>174</v>
      </c>
      <c r="Y128" s="41" t="s">
        <v>174</v>
      </c>
      <c r="Z128" s="42" t="s">
        <v>662</v>
      </c>
      <c r="AA128" s="49" t="s">
        <v>1344</v>
      </c>
    </row>
    <row r="129" spans="1:28" ht="38.25" x14ac:dyDescent="0.2">
      <c r="A129" s="59" t="s">
        <v>989</v>
      </c>
      <c r="B129" s="3" t="s">
        <v>802</v>
      </c>
      <c r="C129" s="46" t="s">
        <v>590</v>
      </c>
      <c r="D129" s="42" t="s">
        <v>214</v>
      </c>
      <c r="E129" s="95" t="s">
        <v>1346</v>
      </c>
      <c r="F129" s="95" t="s">
        <v>863</v>
      </c>
      <c r="G129" s="3" t="s">
        <v>63</v>
      </c>
      <c r="H129" s="15">
        <v>1983</v>
      </c>
      <c r="I129" s="22"/>
      <c r="J129" s="32">
        <v>30582</v>
      </c>
      <c r="K129" s="4"/>
      <c r="L129" s="32">
        <v>31418</v>
      </c>
      <c r="M129" s="28"/>
      <c r="N129" s="25">
        <v>2.2999999999999998</v>
      </c>
      <c r="O129" s="22" t="s">
        <v>175</v>
      </c>
      <c r="P129" s="96" t="s">
        <v>1345</v>
      </c>
      <c r="Q129" s="96" t="s">
        <v>174</v>
      </c>
      <c r="R129" s="42"/>
      <c r="S129" s="42"/>
      <c r="T129" s="25">
        <v>1936</v>
      </c>
      <c r="U129" s="44">
        <f>83-36</f>
        <v>47</v>
      </c>
      <c r="V129" s="44">
        <v>49</v>
      </c>
      <c r="W129" s="22"/>
      <c r="X129" s="41" t="s">
        <v>174</v>
      </c>
      <c r="Y129" s="37" t="s">
        <v>707</v>
      </c>
      <c r="Z129" s="42" t="s">
        <v>662</v>
      </c>
      <c r="AA129" s="49" t="s">
        <v>1347</v>
      </c>
    </row>
    <row r="130" spans="1:28" ht="38.25" x14ac:dyDescent="0.2">
      <c r="A130" s="59" t="s">
        <v>989</v>
      </c>
      <c r="B130" s="3" t="s">
        <v>802</v>
      </c>
      <c r="C130" s="46" t="s">
        <v>590</v>
      </c>
      <c r="D130" s="42" t="s">
        <v>215</v>
      </c>
      <c r="E130" s="95" t="s">
        <v>396</v>
      </c>
      <c r="F130" s="95" t="s">
        <v>863</v>
      </c>
      <c r="G130" s="95" t="s">
        <v>63</v>
      </c>
      <c r="H130" s="15">
        <v>1986</v>
      </c>
      <c r="I130" s="22"/>
      <c r="J130" s="32">
        <v>31418</v>
      </c>
      <c r="K130" s="4"/>
      <c r="L130" s="32">
        <v>32146</v>
      </c>
      <c r="M130" s="28"/>
      <c r="N130" s="25">
        <v>2</v>
      </c>
      <c r="O130" s="22"/>
      <c r="P130" s="96" t="s">
        <v>1348</v>
      </c>
      <c r="Q130" s="96" t="s">
        <v>174</v>
      </c>
      <c r="R130" s="42"/>
      <c r="S130" s="42"/>
      <c r="T130" s="22">
        <v>14591</v>
      </c>
      <c r="U130" s="44">
        <v>46</v>
      </c>
      <c r="V130" s="44">
        <v>48</v>
      </c>
      <c r="W130" s="22"/>
      <c r="X130" s="41" t="s">
        <v>174</v>
      </c>
      <c r="Y130" s="37" t="s">
        <v>1349</v>
      </c>
      <c r="Z130" s="42" t="s">
        <v>662</v>
      </c>
      <c r="AA130" s="49" t="s">
        <v>1350</v>
      </c>
    </row>
    <row r="131" spans="1:28" ht="25.5" x14ac:dyDescent="0.2">
      <c r="A131" s="59" t="s">
        <v>989</v>
      </c>
      <c r="B131" s="3" t="s">
        <v>802</v>
      </c>
      <c r="C131" s="46" t="s">
        <v>590</v>
      </c>
      <c r="D131" s="42" t="s">
        <v>865</v>
      </c>
      <c r="E131" s="95" t="s">
        <v>1618</v>
      </c>
      <c r="F131" s="95" t="s">
        <v>863</v>
      </c>
      <c r="G131" s="95" t="s">
        <v>63</v>
      </c>
      <c r="H131" s="15">
        <v>1988</v>
      </c>
      <c r="I131" s="22"/>
      <c r="J131" s="32">
        <v>32146</v>
      </c>
      <c r="K131" s="4"/>
      <c r="L131" s="32">
        <v>32909</v>
      </c>
      <c r="M131" s="28"/>
      <c r="N131" s="25">
        <v>2</v>
      </c>
      <c r="O131" s="22"/>
      <c r="P131" s="42"/>
      <c r="Q131" s="42"/>
      <c r="R131" s="42"/>
      <c r="S131" s="42"/>
      <c r="T131" s="25"/>
      <c r="U131" s="44"/>
      <c r="V131" s="44"/>
      <c r="W131" s="22"/>
      <c r="X131" s="41" t="s">
        <v>174</v>
      </c>
      <c r="Y131" s="41" t="s">
        <v>174</v>
      </c>
      <c r="Z131" s="42" t="s">
        <v>662</v>
      </c>
      <c r="AA131" s="49" t="s">
        <v>1351</v>
      </c>
    </row>
    <row r="132" spans="1:28" ht="89.25" x14ac:dyDescent="0.2">
      <c r="A132" s="59" t="s">
        <v>989</v>
      </c>
      <c r="B132" s="3" t="s">
        <v>802</v>
      </c>
      <c r="C132" s="46" t="s">
        <v>590</v>
      </c>
      <c r="D132" s="42" t="s">
        <v>867</v>
      </c>
      <c r="E132" s="95" t="s">
        <v>1352</v>
      </c>
      <c r="F132" s="95" t="s">
        <v>845</v>
      </c>
      <c r="G132" s="3" t="s">
        <v>838</v>
      </c>
      <c r="H132" s="15">
        <v>1990</v>
      </c>
      <c r="I132" s="22"/>
      <c r="J132" s="32">
        <v>32909</v>
      </c>
      <c r="K132" s="4"/>
      <c r="L132" s="32">
        <v>33588</v>
      </c>
      <c r="M132" s="28"/>
      <c r="N132" s="25">
        <v>1.7</v>
      </c>
      <c r="O132" s="22" t="s">
        <v>0</v>
      </c>
      <c r="P132" s="42" t="s">
        <v>731</v>
      </c>
      <c r="Q132" s="42" t="s">
        <v>173</v>
      </c>
      <c r="R132" s="42" t="s">
        <v>731</v>
      </c>
      <c r="S132" s="42" t="s">
        <v>173</v>
      </c>
      <c r="T132" s="22">
        <v>19341</v>
      </c>
      <c r="U132" s="44">
        <v>37</v>
      </c>
      <c r="V132" s="44">
        <v>39</v>
      </c>
      <c r="W132" s="22"/>
      <c r="X132" s="41" t="s">
        <v>174</v>
      </c>
      <c r="Y132" s="37" t="s">
        <v>134</v>
      </c>
      <c r="Z132" s="42" t="s">
        <v>662</v>
      </c>
      <c r="AA132" s="49" t="s">
        <v>1353</v>
      </c>
    </row>
    <row r="133" spans="1:28" ht="51" x14ac:dyDescent="0.2">
      <c r="A133" s="59" t="s">
        <v>989</v>
      </c>
      <c r="B133" s="3" t="s">
        <v>802</v>
      </c>
      <c r="C133" s="46" t="s">
        <v>590</v>
      </c>
      <c r="D133" s="42" t="s">
        <v>868</v>
      </c>
      <c r="E133" s="95" t="s">
        <v>1354</v>
      </c>
      <c r="F133" s="3" t="s">
        <v>845</v>
      </c>
      <c r="G133" s="3" t="s">
        <v>63</v>
      </c>
      <c r="H133" s="15">
        <v>1991</v>
      </c>
      <c r="I133" s="22"/>
      <c r="J133" s="32">
        <v>33588</v>
      </c>
      <c r="K133" s="4"/>
      <c r="L133" s="32">
        <v>35021</v>
      </c>
      <c r="M133" s="28"/>
      <c r="N133" s="25">
        <v>4</v>
      </c>
      <c r="O133" s="22" t="s">
        <v>0</v>
      </c>
      <c r="P133" s="42" t="s">
        <v>343</v>
      </c>
      <c r="Q133" s="42" t="s">
        <v>173</v>
      </c>
      <c r="R133" s="42"/>
      <c r="S133" s="42"/>
      <c r="T133" s="22">
        <v>20314</v>
      </c>
      <c r="U133" s="44">
        <v>36</v>
      </c>
      <c r="V133" s="44">
        <v>40</v>
      </c>
      <c r="W133" s="22"/>
      <c r="X133" s="41" t="s">
        <v>174</v>
      </c>
      <c r="Y133" s="41" t="s">
        <v>174</v>
      </c>
      <c r="Z133" s="42" t="s">
        <v>662</v>
      </c>
      <c r="AA133" s="49" t="s">
        <v>1355</v>
      </c>
    </row>
    <row r="134" spans="1:28" ht="76.5" x14ac:dyDescent="0.2">
      <c r="A134" s="59" t="s">
        <v>989</v>
      </c>
      <c r="B134" s="3" t="s">
        <v>802</v>
      </c>
      <c r="C134" s="46" t="s">
        <v>590</v>
      </c>
      <c r="D134" s="42" t="s">
        <v>378</v>
      </c>
      <c r="E134" s="3" t="s">
        <v>160</v>
      </c>
      <c r="F134" s="95" t="s">
        <v>845</v>
      </c>
      <c r="G134" s="3" t="s">
        <v>63</v>
      </c>
      <c r="H134" s="15">
        <v>1995</v>
      </c>
      <c r="I134" s="22"/>
      <c r="J134" s="32">
        <v>35021</v>
      </c>
      <c r="K134" s="4"/>
      <c r="L134" s="32">
        <v>36401</v>
      </c>
      <c r="M134" s="28"/>
      <c r="N134" s="25">
        <v>3.75</v>
      </c>
      <c r="O134" s="22" t="s">
        <v>175</v>
      </c>
      <c r="P134" s="42"/>
      <c r="Q134" s="42"/>
      <c r="R134" s="42"/>
      <c r="S134" s="42"/>
      <c r="T134" s="22">
        <v>19141</v>
      </c>
      <c r="U134" s="44">
        <f>95-52</f>
        <v>43</v>
      </c>
      <c r="V134" s="44">
        <v>47</v>
      </c>
      <c r="W134" s="22"/>
      <c r="X134" s="41" t="s">
        <v>174</v>
      </c>
      <c r="Y134" s="37" t="s">
        <v>379</v>
      </c>
      <c r="Z134" s="42" t="s">
        <v>662</v>
      </c>
      <c r="AA134" s="49" t="s">
        <v>1356</v>
      </c>
    </row>
    <row r="135" spans="1:28" ht="76.5" x14ac:dyDescent="0.2">
      <c r="A135" s="59" t="s">
        <v>989</v>
      </c>
      <c r="B135" s="3" t="s">
        <v>802</v>
      </c>
      <c r="C135" s="46" t="s">
        <v>590</v>
      </c>
      <c r="D135" s="42" t="s">
        <v>660</v>
      </c>
      <c r="E135" s="42" t="s">
        <v>857</v>
      </c>
      <c r="F135" s="42" t="s">
        <v>184</v>
      </c>
      <c r="G135" s="95" t="s">
        <v>838</v>
      </c>
      <c r="H135" s="37">
        <v>1999</v>
      </c>
      <c r="I135" s="22"/>
      <c r="J135" s="22">
        <v>36401</v>
      </c>
      <c r="K135" s="28"/>
      <c r="L135" s="22">
        <v>37376</v>
      </c>
      <c r="M135" s="4"/>
      <c r="N135" s="25">
        <v>2.7</v>
      </c>
      <c r="O135" s="22" t="s">
        <v>175</v>
      </c>
      <c r="P135" s="42" t="s">
        <v>858</v>
      </c>
      <c r="Q135" s="42" t="s">
        <v>174</v>
      </c>
      <c r="R135" s="42" t="s">
        <v>859</v>
      </c>
      <c r="S135" s="42" t="s">
        <v>173</v>
      </c>
      <c r="T135" s="22">
        <v>16866</v>
      </c>
      <c r="U135" s="44">
        <v>53</v>
      </c>
      <c r="V135" s="44">
        <v>56</v>
      </c>
      <c r="W135" s="22"/>
      <c r="X135" s="41" t="s">
        <v>174</v>
      </c>
      <c r="Y135" s="37" t="s">
        <v>730</v>
      </c>
      <c r="Z135" s="42" t="s">
        <v>662</v>
      </c>
      <c r="AA135" s="95" t="s">
        <v>1357</v>
      </c>
    </row>
    <row r="136" spans="1:28" ht="51" x14ac:dyDescent="0.2">
      <c r="A136" s="59" t="s">
        <v>989</v>
      </c>
      <c r="B136" s="3" t="s">
        <v>802</v>
      </c>
      <c r="C136" s="46" t="s">
        <v>590</v>
      </c>
      <c r="D136" s="42" t="s">
        <v>203</v>
      </c>
      <c r="E136" s="18" t="s">
        <v>1258</v>
      </c>
      <c r="F136" s="18" t="s">
        <v>863</v>
      </c>
      <c r="G136" s="3" t="s">
        <v>63</v>
      </c>
      <c r="H136" s="37">
        <v>2002</v>
      </c>
      <c r="I136" s="22"/>
      <c r="J136" s="22">
        <v>37376</v>
      </c>
      <c r="K136" s="28"/>
      <c r="L136" s="22">
        <v>38447</v>
      </c>
      <c r="M136" s="4"/>
      <c r="N136" s="25">
        <v>3</v>
      </c>
      <c r="O136" s="15" t="s">
        <v>0</v>
      </c>
      <c r="P136" s="42" t="s">
        <v>204</v>
      </c>
      <c r="Q136" s="42" t="s">
        <v>173</v>
      </c>
      <c r="R136" s="42" t="s">
        <v>204</v>
      </c>
      <c r="S136" s="42" t="s">
        <v>173</v>
      </c>
      <c r="T136" s="22">
        <v>18160</v>
      </c>
      <c r="U136" s="44">
        <f>2002-1949</f>
        <v>53</v>
      </c>
      <c r="V136" s="44">
        <v>56</v>
      </c>
      <c r="W136" s="22"/>
      <c r="X136" s="41" t="s">
        <v>174</v>
      </c>
      <c r="Y136" s="37" t="s">
        <v>730</v>
      </c>
      <c r="Z136" s="42" t="s">
        <v>662</v>
      </c>
      <c r="AA136" s="95" t="s">
        <v>1358</v>
      </c>
    </row>
    <row r="137" spans="1:28" ht="38.25" x14ac:dyDescent="0.2">
      <c r="A137" s="59" t="s">
        <v>989</v>
      </c>
      <c r="B137" s="3" t="s">
        <v>802</v>
      </c>
      <c r="C137" s="46" t="s">
        <v>590</v>
      </c>
      <c r="D137" s="42" t="s">
        <v>146</v>
      </c>
      <c r="E137" s="42" t="s">
        <v>1</v>
      </c>
      <c r="F137" s="42" t="s">
        <v>184</v>
      </c>
      <c r="G137" s="95" t="s">
        <v>759</v>
      </c>
      <c r="H137" s="37">
        <v>2005</v>
      </c>
      <c r="I137" s="32">
        <v>38447</v>
      </c>
      <c r="J137" s="32">
        <v>38442</v>
      </c>
      <c r="K137" s="28"/>
      <c r="L137" s="22">
        <v>40715</v>
      </c>
      <c r="M137" s="4"/>
      <c r="N137" s="25">
        <v>6.25</v>
      </c>
      <c r="O137" s="22" t="s">
        <v>175</v>
      </c>
      <c r="P137" s="42"/>
      <c r="Q137" s="42"/>
      <c r="R137" s="42" t="s">
        <v>590</v>
      </c>
      <c r="S137" s="42" t="s">
        <v>173</v>
      </c>
      <c r="T137" s="22"/>
      <c r="U137" s="44"/>
      <c r="V137" s="44"/>
      <c r="W137" s="22"/>
      <c r="X137" s="41" t="s">
        <v>174</v>
      </c>
      <c r="Y137" s="37" t="s">
        <v>174</v>
      </c>
      <c r="Z137" s="42" t="s">
        <v>662</v>
      </c>
      <c r="AA137" s="95" t="s">
        <v>1359</v>
      </c>
    </row>
    <row r="138" spans="1:28" ht="38.25" x14ac:dyDescent="0.2">
      <c r="A138" s="59" t="s">
        <v>989</v>
      </c>
      <c r="B138" s="3" t="s">
        <v>802</v>
      </c>
      <c r="C138" s="46" t="s">
        <v>592</v>
      </c>
      <c r="D138" s="42" t="s">
        <v>1100</v>
      </c>
      <c r="E138" s="3" t="s">
        <v>854</v>
      </c>
      <c r="F138" s="3" t="s">
        <v>362</v>
      </c>
      <c r="G138" s="49" t="s">
        <v>63</v>
      </c>
      <c r="H138" s="15">
        <v>1934</v>
      </c>
      <c r="I138" s="22"/>
      <c r="J138" s="32">
        <v>12757</v>
      </c>
      <c r="K138" s="4"/>
      <c r="L138" s="32">
        <v>13153</v>
      </c>
      <c r="M138" s="4" t="s">
        <v>550</v>
      </c>
      <c r="N138" s="25">
        <v>1.1000000000000001</v>
      </c>
      <c r="O138" s="22"/>
      <c r="P138" s="105" t="s">
        <v>1137</v>
      </c>
      <c r="Q138" s="105" t="s">
        <v>174</v>
      </c>
      <c r="R138" s="41"/>
      <c r="S138" s="41"/>
      <c r="T138" s="22"/>
      <c r="U138" s="44"/>
      <c r="V138" s="44"/>
      <c r="W138" s="22"/>
      <c r="X138" s="41" t="s">
        <v>174</v>
      </c>
      <c r="Y138" s="41" t="s">
        <v>174</v>
      </c>
      <c r="Z138" s="42" t="s">
        <v>662</v>
      </c>
      <c r="AA138" s="95" t="s">
        <v>1360</v>
      </c>
    </row>
    <row r="139" spans="1:28" ht="153" x14ac:dyDescent="0.2">
      <c r="A139" s="59" t="s">
        <v>989</v>
      </c>
      <c r="B139" s="3" t="s">
        <v>802</v>
      </c>
      <c r="C139" s="46" t="s">
        <v>592</v>
      </c>
      <c r="D139" s="42" t="s">
        <v>462</v>
      </c>
      <c r="E139" s="3" t="s">
        <v>552</v>
      </c>
      <c r="F139" s="3" t="s">
        <v>863</v>
      </c>
      <c r="G139" s="3" t="s">
        <v>63</v>
      </c>
      <c r="H139" s="15">
        <v>1936</v>
      </c>
      <c r="I139" s="22"/>
      <c r="J139" s="32">
        <v>13153</v>
      </c>
      <c r="K139" s="4" t="s">
        <v>550</v>
      </c>
      <c r="L139" s="32">
        <v>13885</v>
      </c>
      <c r="M139" s="4"/>
      <c r="N139" s="25">
        <v>2</v>
      </c>
      <c r="O139" s="22"/>
      <c r="P139" s="41" t="s">
        <v>437</v>
      </c>
      <c r="Q139" s="41" t="s">
        <v>174</v>
      </c>
      <c r="R139" s="41"/>
      <c r="S139" s="41"/>
      <c r="T139" s="98" t="s">
        <v>1130</v>
      </c>
      <c r="U139" s="44">
        <v>43</v>
      </c>
      <c r="V139" s="44">
        <v>45</v>
      </c>
      <c r="W139" s="22">
        <v>27331</v>
      </c>
      <c r="X139" s="18" t="s">
        <v>461</v>
      </c>
      <c r="Y139" s="41" t="s">
        <v>174</v>
      </c>
      <c r="Z139" s="42" t="s">
        <v>662</v>
      </c>
      <c r="AA139" s="95" t="s">
        <v>1622</v>
      </c>
    </row>
    <row r="140" spans="1:28" x14ac:dyDescent="0.2">
      <c r="A140" s="59" t="s">
        <v>989</v>
      </c>
      <c r="B140" s="3" t="s">
        <v>802</v>
      </c>
      <c r="C140" s="46" t="s">
        <v>592</v>
      </c>
      <c r="D140" s="42" t="s">
        <v>438</v>
      </c>
      <c r="E140" s="3"/>
      <c r="F140" s="3"/>
      <c r="G140" s="3"/>
      <c r="H140" s="15">
        <v>1938</v>
      </c>
      <c r="I140" s="22"/>
      <c r="J140" s="32">
        <v>13885</v>
      </c>
      <c r="K140" s="4"/>
      <c r="L140" s="32">
        <v>14314</v>
      </c>
      <c r="M140" s="4"/>
      <c r="N140" s="25">
        <v>1.2</v>
      </c>
      <c r="O140" s="22"/>
      <c r="P140" s="41"/>
      <c r="Q140" s="41"/>
      <c r="R140" s="41"/>
      <c r="S140" s="41"/>
      <c r="T140" s="22"/>
      <c r="U140" s="44"/>
      <c r="V140" s="44"/>
      <c r="W140" s="22"/>
      <c r="X140" s="18" t="s">
        <v>174</v>
      </c>
      <c r="Y140" s="41" t="s">
        <v>174</v>
      </c>
      <c r="Z140" s="42" t="s">
        <v>662</v>
      </c>
      <c r="AA140" s="95" t="s">
        <v>1361</v>
      </c>
    </row>
    <row r="141" spans="1:28" ht="25.5" x14ac:dyDescent="0.2">
      <c r="A141" s="59" t="s">
        <v>989</v>
      </c>
      <c r="B141" s="3" t="s">
        <v>802</v>
      </c>
      <c r="C141" s="46" t="s">
        <v>592</v>
      </c>
      <c r="D141" s="96" t="s">
        <v>1362</v>
      </c>
      <c r="E141" s="95" t="s">
        <v>546</v>
      </c>
      <c r="F141" s="95" t="s">
        <v>863</v>
      </c>
      <c r="G141" s="95" t="s">
        <v>63</v>
      </c>
      <c r="H141" s="15">
        <v>1939</v>
      </c>
      <c r="I141" s="22"/>
      <c r="J141" s="32">
        <v>14314</v>
      </c>
      <c r="K141" s="4"/>
      <c r="L141" s="33">
        <v>16371</v>
      </c>
      <c r="M141" s="10" t="s">
        <v>250</v>
      </c>
      <c r="N141" s="25">
        <v>5.6</v>
      </c>
      <c r="O141" s="22"/>
      <c r="P141" s="105" t="s">
        <v>708</v>
      </c>
      <c r="Q141" s="105" t="s">
        <v>173</v>
      </c>
      <c r="R141" s="41"/>
      <c r="S141" s="41"/>
      <c r="T141" s="22"/>
      <c r="U141" s="44"/>
      <c r="V141" s="44"/>
      <c r="W141" s="22"/>
      <c r="X141" s="41" t="s">
        <v>174</v>
      </c>
      <c r="Y141" s="41" t="s">
        <v>174</v>
      </c>
      <c r="Z141" s="42" t="s">
        <v>662</v>
      </c>
      <c r="AA141" s="95" t="s">
        <v>1363</v>
      </c>
    </row>
    <row r="142" spans="1:28" ht="38.25" x14ac:dyDescent="0.2">
      <c r="A142" s="59" t="s">
        <v>989</v>
      </c>
      <c r="B142" s="3" t="s">
        <v>802</v>
      </c>
      <c r="C142" s="46" t="s">
        <v>592</v>
      </c>
      <c r="D142" s="42" t="s">
        <v>723</v>
      </c>
      <c r="E142" s="3" t="s">
        <v>81</v>
      </c>
      <c r="F142" s="3" t="s">
        <v>362</v>
      </c>
      <c r="G142" s="49" t="s">
        <v>63</v>
      </c>
      <c r="H142" s="15">
        <v>1944</v>
      </c>
      <c r="I142" s="22"/>
      <c r="J142" s="33">
        <v>16371</v>
      </c>
      <c r="K142" s="10" t="s">
        <v>250</v>
      </c>
      <c r="L142" s="32">
        <v>16953</v>
      </c>
      <c r="M142" s="4" t="s">
        <v>121</v>
      </c>
      <c r="N142" s="25">
        <v>1.5</v>
      </c>
      <c r="O142" s="22"/>
      <c r="P142" s="41"/>
      <c r="Q142" s="41"/>
      <c r="R142" s="41"/>
      <c r="S142" s="41"/>
      <c r="T142" s="22"/>
      <c r="U142" s="44"/>
      <c r="V142" s="44"/>
      <c r="W142" s="22"/>
      <c r="X142" s="41" t="s">
        <v>174</v>
      </c>
      <c r="Y142" s="41" t="s">
        <v>174</v>
      </c>
      <c r="Z142" s="42" t="s">
        <v>662</v>
      </c>
      <c r="AA142" s="95" t="s">
        <v>1364</v>
      </c>
    </row>
    <row r="143" spans="1:28" ht="165.75" x14ac:dyDescent="0.2">
      <c r="A143" s="59" t="s">
        <v>989</v>
      </c>
      <c r="B143" s="9" t="s">
        <v>802</v>
      </c>
      <c r="C143" s="10" t="s">
        <v>592</v>
      </c>
      <c r="D143" s="18" t="s">
        <v>556</v>
      </c>
      <c r="E143" s="49" t="s">
        <v>1365</v>
      </c>
      <c r="F143" s="9" t="s">
        <v>61</v>
      </c>
      <c r="G143" s="9"/>
      <c r="H143" s="14">
        <v>1946</v>
      </c>
      <c r="I143" s="21"/>
      <c r="J143" s="33">
        <v>16953</v>
      </c>
      <c r="K143" s="7" t="s">
        <v>121</v>
      </c>
      <c r="L143" s="31" t="s">
        <v>517</v>
      </c>
      <c r="M143" s="7" t="s">
        <v>690</v>
      </c>
      <c r="N143" s="13">
        <v>22.25</v>
      </c>
      <c r="O143" s="13"/>
      <c r="P143" s="7" t="s">
        <v>1366</v>
      </c>
      <c r="Q143" s="7" t="s">
        <v>173</v>
      </c>
      <c r="R143" s="7"/>
      <c r="S143" s="7"/>
      <c r="T143" s="21"/>
      <c r="U143" s="77"/>
      <c r="V143" s="77"/>
      <c r="W143" s="21">
        <v>29914</v>
      </c>
      <c r="X143" s="43" t="s">
        <v>174</v>
      </c>
      <c r="Y143" s="43" t="s">
        <v>174</v>
      </c>
      <c r="Z143" s="42" t="s">
        <v>662</v>
      </c>
      <c r="AA143" s="49" t="s">
        <v>1367</v>
      </c>
      <c r="AB143" s="83"/>
    </row>
    <row r="144" spans="1:28" ht="38.25" x14ac:dyDescent="0.2">
      <c r="A144" s="59" t="s">
        <v>989</v>
      </c>
      <c r="B144" s="9" t="s">
        <v>802</v>
      </c>
      <c r="C144" s="7" t="s">
        <v>592</v>
      </c>
      <c r="D144" s="7" t="s">
        <v>621</v>
      </c>
      <c r="E144" s="49" t="s">
        <v>1368</v>
      </c>
      <c r="F144" s="7" t="s">
        <v>863</v>
      </c>
      <c r="G144" s="7" t="s">
        <v>63</v>
      </c>
      <c r="H144" s="13">
        <v>1968</v>
      </c>
      <c r="I144" s="23">
        <v>25093</v>
      </c>
      <c r="J144" s="31">
        <v>25087</v>
      </c>
      <c r="K144" s="7" t="s">
        <v>290</v>
      </c>
      <c r="L144" s="31">
        <v>26628</v>
      </c>
      <c r="M144" s="7" t="s">
        <v>14</v>
      </c>
      <c r="N144" s="13">
        <v>4.2</v>
      </c>
      <c r="O144" s="13"/>
      <c r="P144" s="7"/>
      <c r="Q144" s="7"/>
      <c r="R144" s="7"/>
      <c r="S144" s="7"/>
      <c r="T144" s="13">
        <v>1915</v>
      </c>
      <c r="U144" s="47">
        <f>1968-1915</f>
        <v>53</v>
      </c>
      <c r="V144" s="47">
        <v>57</v>
      </c>
      <c r="W144" s="13"/>
      <c r="X144" s="7" t="s">
        <v>174</v>
      </c>
      <c r="Y144" s="7" t="s">
        <v>174</v>
      </c>
      <c r="Z144" s="42" t="s">
        <v>662</v>
      </c>
      <c r="AA144" s="95" t="s">
        <v>1383</v>
      </c>
      <c r="AB144" s="83"/>
    </row>
    <row r="145" spans="1:28" ht="127.5" x14ac:dyDescent="0.2">
      <c r="A145" s="59" t="s">
        <v>989</v>
      </c>
      <c r="B145" s="9" t="s">
        <v>802</v>
      </c>
      <c r="C145" s="7" t="s">
        <v>592</v>
      </c>
      <c r="D145" s="18" t="s">
        <v>37</v>
      </c>
      <c r="E145" s="42" t="s">
        <v>816</v>
      </c>
      <c r="F145" s="9" t="s">
        <v>968</v>
      </c>
      <c r="G145" s="9" t="s">
        <v>63</v>
      </c>
      <c r="H145" s="14">
        <v>1972</v>
      </c>
      <c r="I145" s="21">
        <v>26633</v>
      </c>
      <c r="J145" s="31">
        <v>26628</v>
      </c>
      <c r="K145" s="7" t="s">
        <v>14</v>
      </c>
      <c r="L145" s="31">
        <v>27144</v>
      </c>
      <c r="M145" s="7" t="s">
        <v>90</v>
      </c>
      <c r="N145" s="13">
        <v>1.5</v>
      </c>
      <c r="O145" s="13"/>
      <c r="P145" s="7" t="s">
        <v>817</v>
      </c>
      <c r="Q145" s="7" t="s">
        <v>173</v>
      </c>
      <c r="R145" s="7"/>
      <c r="S145" s="7"/>
      <c r="T145" s="23">
        <v>5959</v>
      </c>
      <c r="U145" s="47">
        <f>72-16</f>
        <v>56</v>
      </c>
      <c r="V145" s="47">
        <v>56</v>
      </c>
      <c r="W145" s="13"/>
      <c r="X145" s="7" t="s">
        <v>815</v>
      </c>
      <c r="Y145" s="7" t="s">
        <v>174</v>
      </c>
      <c r="Z145" s="42" t="s">
        <v>662</v>
      </c>
      <c r="AA145" s="49" t="s">
        <v>1220</v>
      </c>
      <c r="AB145" s="83"/>
    </row>
    <row r="146" spans="1:28" ht="89.25" x14ac:dyDescent="0.2">
      <c r="A146" s="59" t="s">
        <v>989</v>
      </c>
      <c r="B146" s="9" t="s">
        <v>802</v>
      </c>
      <c r="C146" s="7" t="s">
        <v>592</v>
      </c>
      <c r="D146" s="107" t="s">
        <v>29</v>
      </c>
      <c r="E146" s="49" t="s">
        <v>1175</v>
      </c>
      <c r="F146" s="49" t="s">
        <v>362</v>
      </c>
      <c r="G146" s="49" t="s">
        <v>63</v>
      </c>
      <c r="H146" s="103">
        <v>1974</v>
      </c>
      <c r="I146" s="103"/>
      <c r="J146" s="31">
        <v>27257</v>
      </c>
      <c r="K146" s="19" t="s">
        <v>291</v>
      </c>
      <c r="L146" s="31">
        <v>27478</v>
      </c>
      <c r="M146" s="7"/>
      <c r="N146" s="13">
        <v>0.6</v>
      </c>
      <c r="O146" s="13"/>
      <c r="P146" s="7" t="s">
        <v>1369</v>
      </c>
      <c r="Q146" s="7" t="s">
        <v>174</v>
      </c>
      <c r="R146" s="7"/>
      <c r="S146" s="7"/>
      <c r="T146" s="13">
        <v>1931</v>
      </c>
      <c r="U146" s="47">
        <v>43</v>
      </c>
      <c r="V146" s="47">
        <v>44</v>
      </c>
      <c r="W146" s="13"/>
      <c r="X146" s="7" t="s">
        <v>174</v>
      </c>
      <c r="Y146" s="7" t="s">
        <v>174</v>
      </c>
      <c r="Z146" s="7" t="s">
        <v>662</v>
      </c>
      <c r="AA146" s="95" t="s">
        <v>1370</v>
      </c>
      <c r="AB146" s="83"/>
    </row>
    <row r="147" spans="1:28" ht="25.5" x14ac:dyDescent="0.2">
      <c r="A147" s="59" t="s">
        <v>989</v>
      </c>
      <c r="B147" s="9" t="s">
        <v>802</v>
      </c>
      <c r="C147" s="7" t="s">
        <v>592</v>
      </c>
      <c r="D147" s="18" t="s">
        <v>170</v>
      </c>
      <c r="E147" s="9" t="s">
        <v>171</v>
      </c>
      <c r="F147" s="7" t="s">
        <v>362</v>
      </c>
      <c r="G147" s="49" t="s">
        <v>63</v>
      </c>
      <c r="H147" s="14">
        <v>1975</v>
      </c>
      <c r="I147" s="14"/>
      <c r="J147" s="31">
        <v>27528</v>
      </c>
      <c r="K147" s="19" t="s">
        <v>292</v>
      </c>
      <c r="L147" s="32">
        <v>28114</v>
      </c>
      <c r="M147" s="7"/>
      <c r="N147" s="13">
        <v>1.5</v>
      </c>
      <c r="O147" s="13" t="s">
        <v>175</v>
      </c>
      <c r="P147" s="7"/>
      <c r="Q147" s="7"/>
      <c r="R147" s="7"/>
      <c r="S147" s="7"/>
      <c r="T147" s="13"/>
      <c r="U147" s="47"/>
      <c r="V147" s="47"/>
      <c r="W147" s="13"/>
      <c r="X147" s="7" t="s">
        <v>174</v>
      </c>
      <c r="Y147" s="7" t="s">
        <v>174</v>
      </c>
      <c r="Z147" s="7" t="s">
        <v>662</v>
      </c>
      <c r="AA147" s="95" t="s">
        <v>1371</v>
      </c>
      <c r="AB147" s="133"/>
    </row>
    <row r="148" spans="1:28" ht="51" x14ac:dyDescent="0.2">
      <c r="A148" s="59" t="s">
        <v>989</v>
      </c>
      <c r="B148" s="3" t="s">
        <v>802</v>
      </c>
      <c r="C148" s="94" t="s">
        <v>592</v>
      </c>
      <c r="D148" s="96" t="s">
        <v>716</v>
      </c>
      <c r="E148" s="95" t="s">
        <v>736</v>
      </c>
      <c r="F148" s="95" t="s">
        <v>917</v>
      </c>
      <c r="G148" s="95" t="s">
        <v>275</v>
      </c>
      <c r="H148" s="97">
        <v>1976</v>
      </c>
      <c r="I148" s="97"/>
      <c r="J148" s="109">
        <v>28114</v>
      </c>
      <c r="K148" s="95"/>
      <c r="L148" s="109">
        <v>28633</v>
      </c>
      <c r="M148" s="95"/>
      <c r="N148" s="97">
        <v>1.5</v>
      </c>
      <c r="O148" s="97" t="s">
        <v>175</v>
      </c>
      <c r="P148" s="37" t="s">
        <v>1176</v>
      </c>
      <c r="Q148" s="96" t="s">
        <v>174</v>
      </c>
      <c r="R148" s="96"/>
      <c r="S148" s="96"/>
      <c r="T148" s="97">
        <v>1936</v>
      </c>
      <c r="U148" s="99">
        <v>40</v>
      </c>
      <c r="V148" s="99">
        <v>42</v>
      </c>
      <c r="W148" s="97"/>
      <c r="X148" s="96" t="s">
        <v>174</v>
      </c>
      <c r="Y148" s="37" t="s">
        <v>271</v>
      </c>
      <c r="Z148" s="96" t="s">
        <v>662</v>
      </c>
      <c r="AA148" s="95" t="s">
        <v>1372</v>
      </c>
    </row>
    <row r="149" spans="1:28" x14ac:dyDescent="0.2">
      <c r="A149" s="59" t="s">
        <v>989</v>
      </c>
      <c r="B149" s="3" t="s">
        <v>802</v>
      </c>
      <c r="C149" s="46" t="s">
        <v>592</v>
      </c>
      <c r="D149" s="42" t="s">
        <v>717</v>
      </c>
      <c r="E149" s="3"/>
      <c r="F149" s="3"/>
      <c r="G149" s="3"/>
      <c r="H149" s="15">
        <v>1978</v>
      </c>
      <c r="I149" s="15"/>
      <c r="J149" s="32">
        <v>28633</v>
      </c>
      <c r="K149" s="3"/>
      <c r="L149" s="32">
        <v>29265</v>
      </c>
      <c r="M149" s="3"/>
      <c r="N149" s="15">
        <v>2</v>
      </c>
      <c r="O149" s="97" t="s">
        <v>175</v>
      </c>
      <c r="P149" s="42"/>
      <c r="Q149" s="42"/>
      <c r="R149" s="42"/>
      <c r="S149" s="42"/>
      <c r="T149" s="15"/>
      <c r="U149" s="44"/>
      <c r="V149" s="44"/>
      <c r="W149" s="15"/>
      <c r="X149" s="42" t="s">
        <v>174</v>
      </c>
      <c r="Y149" s="42" t="s">
        <v>174</v>
      </c>
      <c r="Z149" s="42" t="s">
        <v>662</v>
      </c>
      <c r="AA149" s="95" t="s">
        <v>1373</v>
      </c>
    </row>
    <row r="150" spans="1:28" ht="114.75" x14ac:dyDescent="0.2">
      <c r="A150" s="59" t="s">
        <v>989</v>
      </c>
      <c r="B150" s="3" t="s">
        <v>802</v>
      </c>
      <c r="C150" s="46" t="s">
        <v>592</v>
      </c>
      <c r="D150" s="42" t="s">
        <v>981</v>
      </c>
      <c r="E150" s="3" t="s">
        <v>967</v>
      </c>
      <c r="F150" s="3" t="s">
        <v>184</v>
      </c>
      <c r="G150" s="3" t="s">
        <v>982</v>
      </c>
      <c r="H150" s="15">
        <v>1980</v>
      </c>
      <c r="I150" s="15"/>
      <c r="J150" s="32">
        <v>29265</v>
      </c>
      <c r="K150" s="3"/>
      <c r="L150" s="32">
        <v>30372</v>
      </c>
      <c r="M150" s="3"/>
      <c r="N150" s="15">
        <v>3</v>
      </c>
      <c r="O150" s="15" t="s">
        <v>0</v>
      </c>
      <c r="P150" s="42"/>
      <c r="Q150" s="42"/>
      <c r="R150" s="42"/>
      <c r="S150" s="42"/>
      <c r="T150" s="15">
        <v>1930</v>
      </c>
      <c r="U150" s="44">
        <v>50</v>
      </c>
      <c r="V150" s="44">
        <v>53</v>
      </c>
      <c r="W150" s="15"/>
      <c r="X150" s="42" t="s">
        <v>174</v>
      </c>
      <c r="Y150" s="37" t="s">
        <v>732</v>
      </c>
      <c r="Z150" s="42" t="s">
        <v>663</v>
      </c>
      <c r="AA150" s="95" t="s">
        <v>1374</v>
      </c>
    </row>
    <row r="151" spans="1:28" ht="63.75" x14ac:dyDescent="0.2">
      <c r="A151" s="59" t="s">
        <v>989</v>
      </c>
      <c r="B151" s="3" t="s">
        <v>802</v>
      </c>
      <c r="C151" s="46" t="s">
        <v>592</v>
      </c>
      <c r="D151" s="42" t="s">
        <v>718</v>
      </c>
      <c r="E151" s="95" t="s">
        <v>1619</v>
      </c>
      <c r="F151" s="95" t="s">
        <v>845</v>
      </c>
      <c r="G151" s="3" t="s">
        <v>63</v>
      </c>
      <c r="H151" s="15">
        <v>1983</v>
      </c>
      <c r="I151" s="22">
        <v>30376</v>
      </c>
      <c r="J151" s="32">
        <v>30372</v>
      </c>
      <c r="K151" s="3"/>
      <c r="L151" s="32">
        <v>35019</v>
      </c>
      <c r="M151" s="3"/>
      <c r="N151" s="15">
        <v>12.7</v>
      </c>
      <c r="O151" s="15" t="s">
        <v>0</v>
      </c>
      <c r="P151" s="42" t="s">
        <v>592</v>
      </c>
      <c r="Q151" s="42" t="s">
        <v>173</v>
      </c>
      <c r="R151" s="42"/>
      <c r="S151" s="42"/>
      <c r="T151" s="22">
        <v>18418</v>
      </c>
      <c r="U151" s="44">
        <v>32</v>
      </c>
      <c r="V151" s="44">
        <f>95-50</f>
        <v>45</v>
      </c>
      <c r="W151" s="15"/>
      <c r="X151" s="42" t="s">
        <v>174</v>
      </c>
      <c r="Y151" s="42" t="s">
        <v>174</v>
      </c>
      <c r="Z151" s="42" t="s">
        <v>662</v>
      </c>
      <c r="AA151" s="95" t="s">
        <v>1375</v>
      </c>
    </row>
    <row r="152" spans="1:28" ht="127.5" x14ac:dyDescent="0.2">
      <c r="A152" s="59" t="s">
        <v>989</v>
      </c>
      <c r="B152" s="3" t="s">
        <v>802</v>
      </c>
      <c r="C152" s="46" t="s">
        <v>592</v>
      </c>
      <c r="D152" s="96" t="s">
        <v>1169</v>
      </c>
      <c r="E152" s="95" t="s">
        <v>1170</v>
      </c>
      <c r="F152" s="95" t="s">
        <v>845</v>
      </c>
      <c r="G152" s="95" t="s">
        <v>63</v>
      </c>
      <c r="H152" s="15">
        <v>1995</v>
      </c>
      <c r="I152" s="22"/>
      <c r="J152" s="32">
        <v>35019</v>
      </c>
      <c r="K152" s="3"/>
      <c r="L152" s="32">
        <v>37376</v>
      </c>
      <c r="M152" s="3"/>
      <c r="N152" s="15">
        <v>6.4</v>
      </c>
      <c r="O152" s="15" t="s">
        <v>175</v>
      </c>
      <c r="P152" s="42"/>
      <c r="Q152" s="42"/>
      <c r="R152" s="42"/>
      <c r="S152" s="42"/>
      <c r="T152" s="22">
        <v>18566</v>
      </c>
      <c r="U152" s="44">
        <v>45</v>
      </c>
      <c r="V152" s="44">
        <v>51</v>
      </c>
      <c r="W152" s="15"/>
      <c r="X152" s="42" t="s">
        <v>174</v>
      </c>
      <c r="Y152" s="37" t="s">
        <v>477</v>
      </c>
      <c r="Z152" s="42" t="s">
        <v>662</v>
      </c>
      <c r="AA152" s="95" t="s">
        <v>1376</v>
      </c>
    </row>
    <row r="153" spans="1:28" ht="38.25" x14ac:dyDescent="0.2">
      <c r="A153" s="59" t="s">
        <v>989</v>
      </c>
      <c r="B153" s="3" t="s">
        <v>802</v>
      </c>
      <c r="C153" s="46" t="s">
        <v>592</v>
      </c>
      <c r="D153" s="42" t="s">
        <v>411</v>
      </c>
      <c r="E153" s="95" t="s">
        <v>1378</v>
      </c>
      <c r="F153" s="95" t="s">
        <v>444</v>
      </c>
      <c r="G153" s="95" t="s">
        <v>63</v>
      </c>
      <c r="H153" s="15">
        <v>2002</v>
      </c>
      <c r="I153" s="22"/>
      <c r="J153" s="32">
        <v>37376</v>
      </c>
      <c r="K153" s="3"/>
      <c r="L153" s="32">
        <v>38446</v>
      </c>
      <c r="M153" s="3"/>
      <c r="N153" s="15">
        <v>3</v>
      </c>
      <c r="O153" s="15"/>
      <c r="P153" s="96" t="s">
        <v>1377</v>
      </c>
      <c r="Q153" s="96" t="s">
        <v>173</v>
      </c>
      <c r="R153" s="42"/>
      <c r="S153" s="42"/>
      <c r="T153" s="22"/>
      <c r="U153" s="44"/>
      <c r="V153" s="44"/>
      <c r="W153" s="15"/>
      <c r="X153" s="42" t="s">
        <v>174</v>
      </c>
      <c r="Y153" s="37" t="s">
        <v>412</v>
      </c>
      <c r="Z153" s="42" t="s">
        <v>662</v>
      </c>
      <c r="AA153" s="95" t="s">
        <v>1379</v>
      </c>
    </row>
    <row r="154" spans="1:28" ht="127.5" x14ac:dyDescent="0.2">
      <c r="A154" s="59" t="s">
        <v>989</v>
      </c>
      <c r="B154" s="3" t="s">
        <v>802</v>
      </c>
      <c r="C154" s="46" t="s">
        <v>592</v>
      </c>
      <c r="D154" s="42" t="s">
        <v>478</v>
      </c>
      <c r="E154" s="95" t="s">
        <v>1170</v>
      </c>
      <c r="F154" s="95" t="s">
        <v>845</v>
      </c>
      <c r="G154" s="95" t="s">
        <v>63</v>
      </c>
      <c r="H154" s="15">
        <v>2005</v>
      </c>
      <c r="I154" s="32">
        <v>38447</v>
      </c>
      <c r="J154" s="32">
        <v>38442</v>
      </c>
      <c r="K154" s="3"/>
      <c r="L154" s="32">
        <v>38649</v>
      </c>
      <c r="M154" s="3"/>
      <c r="N154" s="15">
        <v>0.5</v>
      </c>
      <c r="O154" s="15" t="s">
        <v>175</v>
      </c>
      <c r="P154" s="42"/>
      <c r="Q154" s="42"/>
      <c r="R154" s="42"/>
      <c r="S154" s="42"/>
      <c r="T154" s="22">
        <v>18566</v>
      </c>
      <c r="U154" s="44">
        <v>54</v>
      </c>
      <c r="V154" s="44">
        <v>55</v>
      </c>
      <c r="W154" s="15"/>
      <c r="X154" s="42" t="s">
        <v>174</v>
      </c>
      <c r="Y154" s="37" t="s">
        <v>477</v>
      </c>
      <c r="Z154" s="42" t="s">
        <v>662</v>
      </c>
      <c r="AA154" s="95" t="s">
        <v>1376</v>
      </c>
    </row>
    <row r="155" spans="1:28" ht="63.75" x14ac:dyDescent="0.2">
      <c r="A155" s="59" t="s">
        <v>989</v>
      </c>
      <c r="B155" s="3" t="s">
        <v>802</v>
      </c>
      <c r="C155" s="46" t="s">
        <v>592</v>
      </c>
      <c r="D155" s="42" t="s">
        <v>312</v>
      </c>
      <c r="E155" s="95" t="s">
        <v>1381</v>
      </c>
      <c r="F155" s="3" t="s">
        <v>184</v>
      </c>
      <c r="G155" s="95" t="s">
        <v>63</v>
      </c>
      <c r="H155" s="15">
        <v>2005</v>
      </c>
      <c r="I155" s="15"/>
      <c r="J155" s="32">
        <v>38651</v>
      </c>
      <c r="K155" s="3"/>
      <c r="L155" s="32">
        <v>40724</v>
      </c>
      <c r="M155" s="3"/>
      <c r="N155" s="15">
        <v>5.75</v>
      </c>
      <c r="O155" s="15" t="s">
        <v>175</v>
      </c>
      <c r="P155" s="96" t="s">
        <v>1380</v>
      </c>
      <c r="Q155" s="96" t="s">
        <v>174</v>
      </c>
      <c r="R155" s="42" t="s">
        <v>592</v>
      </c>
      <c r="S155" s="42" t="s">
        <v>173</v>
      </c>
      <c r="T155" s="15">
        <v>1951</v>
      </c>
      <c r="U155" s="44">
        <v>54</v>
      </c>
      <c r="V155" s="44">
        <v>60</v>
      </c>
      <c r="W155" s="15"/>
      <c r="X155" s="42"/>
      <c r="Y155" s="42" t="s">
        <v>174</v>
      </c>
      <c r="Z155" s="42" t="s">
        <v>663</v>
      </c>
      <c r="AA155" s="95" t="s">
        <v>1382</v>
      </c>
    </row>
    <row r="156" spans="1:28" ht="38.25" x14ac:dyDescent="0.2">
      <c r="A156" s="59" t="s">
        <v>989</v>
      </c>
      <c r="B156" s="3" t="s">
        <v>802</v>
      </c>
      <c r="C156" s="46" t="s">
        <v>593</v>
      </c>
      <c r="D156" s="42" t="s">
        <v>553</v>
      </c>
      <c r="E156" s="3" t="s">
        <v>554</v>
      </c>
      <c r="F156" s="7" t="s">
        <v>362</v>
      </c>
      <c r="G156" s="95" t="s">
        <v>63</v>
      </c>
      <c r="H156" s="15">
        <v>1933</v>
      </c>
      <c r="I156" s="22"/>
      <c r="J156" s="32">
        <v>12288</v>
      </c>
      <c r="K156" s="4"/>
      <c r="L156" s="32">
        <v>13153</v>
      </c>
      <c r="M156" s="4" t="s">
        <v>550</v>
      </c>
      <c r="N156" s="15">
        <v>2.4</v>
      </c>
      <c r="O156" s="15"/>
      <c r="P156" s="96" t="s">
        <v>1384</v>
      </c>
      <c r="Q156" s="96" t="s">
        <v>173</v>
      </c>
      <c r="R156" s="42"/>
      <c r="S156" s="42"/>
      <c r="T156" s="15"/>
      <c r="U156" s="44"/>
      <c r="V156" s="44"/>
      <c r="W156" s="15"/>
      <c r="X156" s="42" t="s">
        <v>174</v>
      </c>
      <c r="Y156" s="42" t="s">
        <v>174</v>
      </c>
      <c r="Z156" s="42" t="s">
        <v>662</v>
      </c>
      <c r="AA156" s="95" t="s">
        <v>1385</v>
      </c>
    </row>
    <row r="157" spans="1:28" ht="38.25" x14ac:dyDescent="0.2">
      <c r="A157" s="59" t="s">
        <v>989</v>
      </c>
      <c r="B157" s="3" t="s">
        <v>802</v>
      </c>
      <c r="C157" s="46" t="s">
        <v>593</v>
      </c>
      <c r="D157" s="96" t="s">
        <v>555</v>
      </c>
      <c r="E157" s="3" t="s">
        <v>589</v>
      </c>
      <c r="F157" s="7" t="s">
        <v>362</v>
      </c>
      <c r="G157" s="95" t="s">
        <v>63</v>
      </c>
      <c r="H157" s="15">
        <v>1936</v>
      </c>
      <c r="I157" s="22"/>
      <c r="J157" s="32">
        <v>13153</v>
      </c>
      <c r="K157" s="4" t="s">
        <v>550</v>
      </c>
      <c r="L157" s="32">
        <v>13396</v>
      </c>
      <c r="M157" s="4"/>
      <c r="N157" s="15">
        <v>0.7</v>
      </c>
      <c r="O157" s="15"/>
      <c r="P157" s="96" t="s">
        <v>600</v>
      </c>
      <c r="Q157" s="96" t="s">
        <v>174</v>
      </c>
      <c r="R157" s="42"/>
      <c r="S157" s="42"/>
      <c r="T157" s="15"/>
      <c r="U157" s="44"/>
      <c r="V157" s="44"/>
      <c r="W157" s="15"/>
      <c r="X157" s="42" t="s">
        <v>174</v>
      </c>
      <c r="Y157" s="42" t="s">
        <v>174</v>
      </c>
      <c r="Z157" s="42" t="s">
        <v>662</v>
      </c>
      <c r="AA157" s="95" t="s">
        <v>1386</v>
      </c>
    </row>
    <row r="158" spans="1:28" ht="38.25" x14ac:dyDescent="0.2">
      <c r="A158" s="59" t="s">
        <v>989</v>
      </c>
      <c r="B158" s="3" t="s">
        <v>802</v>
      </c>
      <c r="C158" s="46" t="s">
        <v>593</v>
      </c>
      <c r="D158" s="42" t="s">
        <v>225</v>
      </c>
      <c r="E158" s="95" t="s">
        <v>614</v>
      </c>
      <c r="F158" s="7" t="s">
        <v>781</v>
      </c>
      <c r="G158" s="3"/>
      <c r="H158" s="15">
        <v>1936</v>
      </c>
      <c r="I158" s="22"/>
      <c r="J158" s="32">
        <v>13495</v>
      </c>
      <c r="K158" s="4"/>
      <c r="L158" s="32">
        <v>14114</v>
      </c>
      <c r="M158" s="4"/>
      <c r="N158" s="15">
        <v>1.7</v>
      </c>
      <c r="O158" s="15"/>
      <c r="P158" s="96" t="s">
        <v>1387</v>
      </c>
      <c r="Q158" s="96" t="s">
        <v>174</v>
      </c>
      <c r="R158" s="42"/>
      <c r="S158" s="42"/>
      <c r="T158" s="15">
        <v>1870</v>
      </c>
      <c r="U158" s="44">
        <v>66</v>
      </c>
      <c r="V158" s="44">
        <v>68</v>
      </c>
      <c r="W158" s="15"/>
      <c r="X158" s="42" t="s">
        <v>174</v>
      </c>
      <c r="Y158" s="42" t="s">
        <v>174</v>
      </c>
      <c r="Z158" s="42" t="s">
        <v>662</v>
      </c>
      <c r="AA158" s="95" t="s">
        <v>1388</v>
      </c>
    </row>
    <row r="159" spans="1:28" ht="63.75" x14ac:dyDescent="0.2">
      <c r="A159" s="59" t="s">
        <v>989</v>
      </c>
      <c r="B159" s="3" t="s">
        <v>802</v>
      </c>
      <c r="C159" s="46" t="s">
        <v>593</v>
      </c>
      <c r="D159" s="96" t="s">
        <v>724</v>
      </c>
      <c r="E159" s="3" t="s">
        <v>722</v>
      </c>
      <c r="F159" s="7" t="s">
        <v>362</v>
      </c>
      <c r="G159" s="95" t="s">
        <v>63</v>
      </c>
      <c r="H159" s="15">
        <v>1938</v>
      </c>
      <c r="I159" s="22"/>
      <c r="J159" s="32">
        <v>14114</v>
      </c>
      <c r="K159" s="4"/>
      <c r="L159" s="33">
        <v>16371</v>
      </c>
      <c r="M159" s="10" t="s">
        <v>250</v>
      </c>
      <c r="N159" s="15">
        <v>6.2</v>
      </c>
      <c r="O159" s="15"/>
      <c r="P159" s="96" t="s">
        <v>1160</v>
      </c>
      <c r="Q159" s="96" t="s">
        <v>174</v>
      </c>
      <c r="R159" s="42"/>
      <c r="S159" s="42"/>
      <c r="T159" s="15">
        <v>1893</v>
      </c>
      <c r="U159" s="44">
        <v>45</v>
      </c>
      <c r="V159" s="44">
        <v>51</v>
      </c>
      <c r="W159" s="15">
        <v>1964</v>
      </c>
      <c r="X159" s="42" t="s">
        <v>174</v>
      </c>
      <c r="Y159" s="42" t="s">
        <v>174</v>
      </c>
      <c r="Z159" s="42" t="s">
        <v>662</v>
      </c>
      <c r="AA159" s="95" t="s">
        <v>1389</v>
      </c>
    </row>
    <row r="160" spans="1:28" ht="51" x14ac:dyDescent="0.2">
      <c r="A160" s="59" t="s">
        <v>989</v>
      </c>
      <c r="B160" s="3" t="s">
        <v>802</v>
      </c>
      <c r="C160" s="7" t="s">
        <v>593</v>
      </c>
      <c r="D160" s="7" t="s">
        <v>628</v>
      </c>
      <c r="E160" s="7" t="s">
        <v>984</v>
      </c>
      <c r="F160" s="7" t="s">
        <v>863</v>
      </c>
      <c r="G160" s="7" t="s">
        <v>63</v>
      </c>
      <c r="H160" s="13">
        <v>1944</v>
      </c>
      <c r="I160" s="13"/>
      <c r="J160" s="33">
        <v>16371</v>
      </c>
      <c r="K160" s="10" t="s">
        <v>250</v>
      </c>
      <c r="L160" s="31">
        <v>17549</v>
      </c>
      <c r="M160" s="7" t="s">
        <v>293</v>
      </c>
      <c r="N160" s="13">
        <v>4</v>
      </c>
      <c r="O160" s="13"/>
      <c r="P160" s="7" t="s">
        <v>1390</v>
      </c>
      <c r="Q160" s="7" t="s">
        <v>174</v>
      </c>
      <c r="R160" s="7"/>
      <c r="S160" s="7"/>
      <c r="T160" s="13"/>
      <c r="U160" s="47"/>
      <c r="V160" s="47"/>
      <c r="W160" s="13"/>
      <c r="X160" s="7" t="s">
        <v>174</v>
      </c>
      <c r="Y160" s="7" t="s">
        <v>174</v>
      </c>
      <c r="Z160" s="42" t="s">
        <v>662</v>
      </c>
      <c r="AA160" s="49" t="s">
        <v>1391</v>
      </c>
    </row>
    <row r="161" spans="1:31" ht="51" x14ac:dyDescent="0.2">
      <c r="A161" s="59" t="s">
        <v>989</v>
      </c>
      <c r="B161" s="3" t="s">
        <v>802</v>
      </c>
      <c r="C161" s="7" t="s">
        <v>593</v>
      </c>
      <c r="D161" s="7" t="s">
        <v>624</v>
      </c>
      <c r="E161" s="7" t="s">
        <v>1392</v>
      </c>
      <c r="F161" s="7" t="s">
        <v>362</v>
      </c>
      <c r="G161" s="7" t="s">
        <v>63</v>
      </c>
      <c r="H161" s="13">
        <v>1948</v>
      </c>
      <c r="I161" s="13"/>
      <c r="J161" s="31">
        <v>17549</v>
      </c>
      <c r="K161" s="7" t="s">
        <v>293</v>
      </c>
      <c r="L161" s="31">
        <v>17783</v>
      </c>
      <c r="M161" s="7" t="s">
        <v>941</v>
      </c>
      <c r="N161" s="13">
        <v>0.6</v>
      </c>
      <c r="O161" s="13"/>
      <c r="P161" s="7" t="s">
        <v>1164</v>
      </c>
      <c r="Q161" s="7" t="s">
        <v>173</v>
      </c>
      <c r="R161" s="7"/>
      <c r="S161" s="7"/>
      <c r="T161" s="13"/>
      <c r="U161" s="47"/>
      <c r="V161" s="47"/>
      <c r="W161" s="13"/>
      <c r="X161" s="7" t="s">
        <v>174</v>
      </c>
      <c r="Y161" s="7" t="s">
        <v>174</v>
      </c>
      <c r="Z161" s="42" t="s">
        <v>662</v>
      </c>
      <c r="AA161" s="49" t="s">
        <v>1393</v>
      </c>
    </row>
    <row r="162" spans="1:31" ht="38.25" x14ac:dyDescent="0.2">
      <c r="A162" s="59" t="s">
        <v>989</v>
      </c>
      <c r="B162" s="3" t="s">
        <v>802</v>
      </c>
      <c r="C162" s="7" t="s">
        <v>593</v>
      </c>
      <c r="D162" s="7" t="s">
        <v>627</v>
      </c>
      <c r="E162" s="7" t="s">
        <v>1394</v>
      </c>
      <c r="F162" s="7" t="s">
        <v>863</v>
      </c>
      <c r="G162" s="7" t="s">
        <v>63</v>
      </c>
      <c r="H162" s="13">
        <v>1948</v>
      </c>
      <c r="I162" s="13"/>
      <c r="J162" s="31">
        <v>17783</v>
      </c>
      <c r="K162" s="7" t="s">
        <v>941</v>
      </c>
      <c r="L162" s="31">
        <v>18799</v>
      </c>
      <c r="M162" s="7" t="s">
        <v>942</v>
      </c>
      <c r="N162" s="13">
        <v>2.75</v>
      </c>
      <c r="O162" s="13"/>
      <c r="P162" s="7" t="s">
        <v>601</v>
      </c>
      <c r="Q162" s="7" t="s">
        <v>174</v>
      </c>
      <c r="R162" s="7"/>
      <c r="S162" s="7"/>
      <c r="T162" s="13"/>
      <c r="U162" s="47"/>
      <c r="V162" s="47"/>
      <c r="W162" s="13"/>
      <c r="X162" s="37" t="s">
        <v>174</v>
      </c>
      <c r="Y162" s="7" t="s">
        <v>174</v>
      </c>
      <c r="Z162" s="42" t="s">
        <v>662</v>
      </c>
      <c r="AA162" s="49" t="s">
        <v>1395</v>
      </c>
    </row>
    <row r="163" spans="1:31" ht="38.25" x14ac:dyDescent="0.2">
      <c r="A163" s="59" t="s">
        <v>989</v>
      </c>
      <c r="B163" s="3" t="s">
        <v>802</v>
      </c>
      <c r="C163" s="7" t="s">
        <v>593</v>
      </c>
      <c r="D163" s="7" t="s">
        <v>623</v>
      </c>
      <c r="E163" s="7" t="s">
        <v>1396</v>
      </c>
      <c r="F163" s="7" t="s">
        <v>845</v>
      </c>
      <c r="G163" s="7" t="s">
        <v>63</v>
      </c>
      <c r="H163" s="13">
        <v>1951</v>
      </c>
      <c r="I163" s="13"/>
      <c r="J163" s="31">
        <v>18799</v>
      </c>
      <c r="K163" s="7" t="s">
        <v>942</v>
      </c>
      <c r="L163" s="31">
        <v>19446</v>
      </c>
      <c r="M163" s="7" t="s">
        <v>525</v>
      </c>
      <c r="N163" s="13">
        <v>1.75</v>
      </c>
      <c r="O163" s="13"/>
      <c r="P163" s="7" t="s">
        <v>637</v>
      </c>
      <c r="Q163" s="7" t="s">
        <v>174</v>
      </c>
      <c r="R163" s="7"/>
      <c r="S163" s="7"/>
      <c r="T163" s="13"/>
      <c r="U163" s="47"/>
      <c r="V163" s="47"/>
      <c r="W163" s="13"/>
      <c r="X163" s="7" t="s">
        <v>174</v>
      </c>
      <c r="Y163" s="7" t="s">
        <v>174</v>
      </c>
      <c r="Z163" s="42" t="s">
        <v>662</v>
      </c>
      <c r="AA163" s="49" t="s">
        <v>1397</v>
      </c>
    </row>
    <row r="164" spans="1:31" ht="63.75" x14ac:dyDescent="0.2">
      <c r="A164" s="59" t="s">
        <v>989</v>
      </c>
      <c r="B164" s="3" t="s">
        <v>802</v>
      </c>
      <c r="C164" s="7" t="s">
        <v>593</v>
      </c>
      <c r="D164" s="7" t="s">
        <v>216</v>
      </c>
      <c r="E164" s="7" t="s">
        <v>355</v>
      </c>
      <c r="F164" s="18" t="s">
        <v>845</v>
      </c>
      <c r="G164" s="7" t="s">
        <v>63</v>
      </c>
      <c r="H164" s="13">
        <v>1953</v>
      </c>
      <c r="I164" s="13"/>
      <c r="J164" s="31">
        <v>19497</v>
      </c>
      <c r="K164" s="7" t="s">
        <v>943</v>
      </c>
      <c r="L164" s="31">
        <v>20851</v>
      </c>
      <c r="M164" s="7" t="s">
        <v>944</v>
      </c>
      <c r="N164" s="13">
        <v>3.75</v>
      </c>
      <c r="O164" s="13"/>
      <c r="P164" s="7" t="s">
        <v>597</v>
      </c>
      <c r="Q164" s="7" t="s">
        <v>174</v>
      </c>
      <c r="R164" s="7"/>
      <c r="S164" s="7"/>
      <c r="T164" s="23">
        <v>2141</v>
      </c>
      <c r="U164" s="47">
        <v>47</v>
      </c>
      <c r="V164" s="47">
        <v>51</v>
      </c>
      <c r="W164" s="13"/>
      <c r="X164" s="7" t="s">
        <v>174</v>
      </c>
      <c r="Y164" s="7" t="s">
        <v>174</v>
      </c>
      <c r="Z164" s="42" t="s">
        <v>662</v>
      </c>
      <c r="AA164" s="49" t="s">
        <v>1398</v>
      </c>
    </row>
    <row r="165" spans="1:31" ht="38.25" x14ac:dyDescent="0.2">
      <c r="A165" s="59" t="s">
        <v>989</v>
      </c>
      <c r="B165" s="3" t="s">
        <v>802</v>
      </c>
      <c r="C165" s="10" t="s">
        <v>593</v>
      </c>
      <c r="D165" s="18" t="s">
        <v>344</v>
      </c>
      <c r="E165" s="49" t="s">
        <v>1400</v>
      </c>
      <c r="F165" s="49" t="s">
        <v>184</v>
      </c>
      <c r="G165" s="7" t="s">
        <v>63</v>
      </c>
      <c r="H165" s="14">
        <v>1957</v>
      </c>
      <c r="I165" s="14"/>
      <c r="J165" s="31">
        <v>20892</v>
      </c>
      <c r="K165" s="7" t="s">
        <v>945</v>
      </c>
      <c r="L165" s="31">
        <v>23600</v>
      </c>
      <c r="M165" s="7" t="s">
        <v>946</v>
      </c>
      <c r="N165" s="13">
        <v>7.4</v>
      </c>
      <c r="O165" s="13"/>
      <c r="P165" s="7" t="s">
        <v>1399</v>
      </c>
      <c r="Q165" s="7" t="s">
        <v>173</v>
      </c>
      <c r="R165" s="7"/>
      <c r="S165" s="7"/>
      <c r="T165" s="13"/>
      <c r="U165" s="47"/>
      <c r="V165" s="47"/>
      <c r="W165" s="13"/>
      <c r="X165" s="7" t="s">
        <v>174</v>
      </c>
      <c r="Y165" s="7" t="s">
        <v>174</v>
      </c>
      <c r="Z165" s="42" t="s">
        <v>662</v>
      </c>
      <c r="AA165" s="49" t="s">
        <v>1401</v>
      </c>
    </row>
    <row r="166" spans="1:31" ht="38.25" x14ac:dyDescent="0.2">
      <c r="A166" s="59" t="s">
        <v>989</v>
      </c>
      <c r="B166" s="3" t="s">
        <v>802</v>
      </c>
      <c r="C166" s="10" t="s">
        <v>593</v>
      </c>
      <c r="D166" s="18" t="s">
        <v>316</v>
      </c>
      <c r="E166" s="49" t="s">
        <v>1400</v>
      </c>
      <c r="F166" s="49" t="s">
        <v>184</v>
      </c>
      <c r="G166" s="7" t="s">
        <v>63</v>
      </c>
      <c r="H166" s="14">
        <v>1964</v>
      </c>
      <c r="I166" s="16"/>
      <c r="J166" s="31">
        <v>23600</v>
      </c>
      <c r="K166" s="7" t="s">
        <v>946</v>
      </c>
      <c r="L166" s="31">
        <v>25184</v>
      </c>
      <c r="M166" s="7" t="s">
        <v>947</v>
      </c>
      <c r="N166" s="13">
        <v>4.5</v>
      </c>
      <c r="O166" s="13"/>
      <c r="P166" s="7" t="s">
        <v>601</v>
      </c>
      <c r="Q166" s="7" t="s">
        <v>174</v>
      </c>
      <c r="R166" s="7"/>
      <c r="S166" s="7"/>
      <c r="T166" s="13"/>
      <c r="U166" s="47"/>
      <c r="V166" s="47"/>
      <c r="W166" s="13"/>
      <c r="X166" s="7" t="s">
        <v>174</v>
      </c>
      <c r="Y166" s="7" t="s">
        <v>174</v>
      </c>
      <c r="Z166" s="42" t="s">
        <v>662</v>
      </c>
      <c r="AA166" s="49" t="s">
        <v>1402</v>
      </c>
    </row>
    <row r="167" spans="1:31" ht="63.75" x14ac:dyDescent="0.2">
      <c r="A167" s="59" t="s">
        <v>989</v>
      </c>
      <c r="B167" s="3" t="s">
        <v>802</v>
      </c>
      <c r="C167" s="7" t="s">
        <v>593</v>
      </c>
      <c r="D167" s="7" t="s">
        <v>423</v>
      </c>
      <c r="E167" s="7" t="s">
        <v>1403</v>
      </c>
      <c r="F167" s="7" t="s">
        <v>845</v>
      </c>
      <c r="G167" s="7" t="s">
        <v>63</v>
      </c>
      <c r="H167" s="13">
        <v>1968</v>
      </c>
      <c r="I167" s="23">
        <v>25212</v>
      </c>
      <c r="J167" s="31">
        <v>25184</v>
      </c>
      <c r="K167" s="7" t="s">
        <v>947</v>
      </c>
      <c r="L167" s="31">
        <v>26470</v>
      </c>
      <c r="M167" s="7" t="s">
        <v>715</v>
      </c>
      <c r="N167" s="13">
        <v>3.5</v>
      </c>
      <c r="O167" s="13"/>
      <c r="P167" s="7" t="s">
        <v>593</v>
      </c>
      <c r="Q167" s="7" t="s">
        <v>173</v>
      </c>
      <c r="R167" s="7"/>
      <c r="S167" s="7"/>
      <c r="T167" s="13"/>
      <c r="U167" s="47"/>
      <c r="V167" s="47"/>
      <c r="W167" s="13"/>
      <c r="X167" s="7" t="s">
        <v>174</v>
      </c>
      <c r="Y167" s="7" t="s">
        <v>174</v>
      </c>
      <c r="Z167" s="96" t="s">
        <v>662</v>
      </c>
      <c r="AA167" s="49" t="s">
        <v>1404</v>
      </c>
    </row>
    <row r="168" spans="1:31" ht="153" x14ac:dyDescent="0.2">
      <c r="A168" s="59" t="s">
        <v>989</v>
      </c>
      <c r="B168" s="3" t="s">
        <v>802</v>
      </c>
      <c r="C168" s="7" t="s">
        <v>593</v>
      </c>
      <c r="D168" s="18" t="s">
        <v>594</v>
      </c>
      <c r="E168" s="7" t="s">
        <v>622</v>
      </c>
      <c r="F168" s="7" t="s">
        <v>863</v>
      </c>
      <c r="G168" s="7" t="s">
        <v>63</v>
      </c>
      <c r="H168" s="13">
        <v>1973</v>
      </c>
      <c r="I168" s="21">
        <v>26735</v>
      </c>
      <c r="J168" s="31">
        <v>26717</v>
      </c>
      <c r="K168" s="7" t="s">
        <v>948</v>
      </c>
      <c r="L168" s="31">
        <v>27144</v>
      </c>
      <c r="M168" s="7" t="s">
        <v>90</v>
      </c>
      <c r="N168" s="13">
        <v>1.2</v>
      </c>
      <c r="O168" s="13"/>
      <c r="P168" s="96" t="s">
        <v>1137</v>
      </c>
      <c r="Q168" s="96" t="s">
        <v>174</v>
      </c>
      <c r="R168" s="96"/>
      <c r="S168" s="96"/>
      <c r="T168" s="98">
        <v>12621</v>
      </c>
      <c r="U168" s="47">
        <v>38</v>
      </c>
      <c r="V168" s="47">
        <v>39</v>
      </c>
      <c r="W168" s="13"/>
      <c r="X168" s="7" t="s">
        <v>174</v>
      </c>
      <c r="Y168" s="7" t="s">
        <v>174</v>
      </c>
      <c r="Z168" s="42" t="s">
        <v>662</v>
      </c>
      <c r="AA168" s="49" t="s">
        <v>1405</v>
      </c>
      <c r="AE168" s="2"/>
    </row>
    <row r="169" spans="1:31" ht="63.75" x14ac:dyDescent="0.2">
      <c r="A169" s="59" t="s">
        <v>989</v>
      </c>
      <c r="B169" s="3" t="s">
        <v>802</v>
      </c>
      <c r="C169" s="7" t="s">
        <v>593</v>
      </c>
      <c r="D169" s="18" t="s">
        <v>649</v>
      </c>
      <c r="E169" s="7" t="s">
        <v>1256</v>
      </c>
      <c r="F169" s="7" t="s">
        <v>863</v>
      </c>
      <c r="G169" s="7" t="s">
        <v>63</v>
      </c>
      <c r="H169" s="13">
        <v>1974</v>
      </c>
      <c r="I169" s="21">
        <v>27269</v>
      </c>
      <c r="J169" s="31">
        <v>27257</v>
      </c>
      <c r="K169" s="19" t="s">
        <v>291</v>
      </c>
      <c r="L169" s="31">
        <v>27453</v>
      </c>
      <c r="M169" s="7" t="s">
        <v>949</v>
      </c>
      <c r="N169" s="13">
        <v>0.5</v>
      </c>
      <c r="O169" s="13" t="s">
        <v>175</v>
      </c>
      <c r="P169" s="7" t="s">
        <v>282</v>
      </c>
      <c r="Q169" s="7" t="s">
        <v>173</v>
      </c>
      <c r="R169" s="7"/>
      <c r="S169" s="7"/>
      <c r="T169" s="23">
        <v>14884</v>
      </c>
      <c r="U169" s="47">
        <v>33</v>
      </c>
      <c r="V169" s="47">
        <v>34</v>
      </c>
      <c r="W169" s="13"/>
      <c r="X169" s="7" t="s">
        <v>174</v>
      </c>
      <c r="Y169" s="37" t="s">
        <v>975</v>
      </c>
      <c r="Z169" s="7" t="s">
        <v>662</v>
      </c>
      <c r="AA169" s="95" t="s">
        <v>1406</v>
      </c>
      <c r="AB169" s="80"/>
      <c r="AE169" s="2"/>
    </row>
    <row r="170" spans="1:31" ht="38.25" x14ac:dyDescent="0.2">
      <c r="A170" s="59" t="s">
        <v>989</v>
      </c>
      <c r="B170" s="3" t="s">
        <v>802</v>
      </c>
      <c r="C170" s="7" t="s">
        <v>593</v>
      </c>
      <c r="D170" s="107" t="s">
        <v>169</v>
      </c>
      <c r="E170" s="7" t="s">
        <v>1256</v>
      </c>
      <c r="F170" s="7" t="s">
        <v>863</v>
      </c>
      <c r="G170" s="7" t="s">
        <v>63</v>
      </c>
      <c r="H170" s="13">
        <v>1975</v>
      </c>
      <c r="I170" s="102"/>
      <c r="J170" s="31">
        <v>27492</v>
      </c>
      <c r="K170" s="19" t="s">
        <v>950</v>
      </c>
      <c r="L170" s="31">
        <v>27684</v>
      </c>
      <c r="M170" s="7" t="s">
        <v>20</v>
      </c>
      <c r="N170" s="13">
        <v>0.5</v>
      </c>
      <c r="O170" s="13" t="s">
        <v>1045</v>
      </c>
      <c r="P170" s="7" t="s">
        <v>597</v>
      </c>
      <c r="Q170" s="7" t="s">
        <v>174</v>
      </c>
      <c r="R170" s="7"/>
      <c r="S170" s="7"/>
      <c r="T170" s="13"/>
      <c r="U170" s="47"/>
      <c r="V170" s="47"/>
      <c r="W170" s="13"/>
      <c r="X170" s="7" t="s">
        <v>174</v>
      </c>
      <c r="Y170" s="37" t="s">
        <v>912</v>
      </c>
      <c r="Z170" s="7" t="s">
        <v>662</v>
      </c>
      <c r="AA170" s="95" t="s">
        <v>1407</v>
      </c>
      <c r="AE170" s="2"/>
    </row>
    <row r="171" spans="1:31" ht="76.5" x14ac:dyDescent="0.2">
      <c r="A171" s="59" t="s">
        <v>989</v>
      </c>
      <c r="B171" s="3" t="s">
        <v>802</v>
      </c>
      <c r="C171" s="7" t="s">
        <v>593</v>
      </c>
      <c r="D171" s="107" t="s">
        <v>263</v>
      </c>
      <c r="E171" s="7" t="s">
        <v>1256</v>
      </c>
      <c r="F171" s="7" t="s">
        <v>863</v>
      </c>
      <c r="G171" s="7" t="s">
        <v>63</v>
      </c>
      <c r="H171" s="13">
        <v>1975</v>
      </c>
      <c r="I171" s="102"/>
      <c r="J171" s="31">
        <v>27684</v>
      </c>
      <c r="K171" s="7" t="s">
        <v>20</v>
      </c>
      <c r="L171" s="31">
        <v>29265</v>
      </c>
      <c r="M171" s="7"/>
      <c r="N171" s="13">
        <v>4.3</v>
      </c>
      <c r="O171" s="13" t="s">
        <v>175</v>
      </c>
      <c r="P171" s="7" t="s">
        <v>593</v>
      </c>
      <c r="Q171" s="7" t="s">
        <v>173</v>
      </c>
      <c r="R171" s="7"/>
      <c r="S171" s="7"/>
      <c r="T171" s="13">
        <v>1919</v>
      </c>
      <c r="U171" s="47">
        <f>75-19</f>
        <v>56</v>
      </c>
      <c r="V171" s="47">
        <v>60</v>
      </c>
      <c r="W171" s="13">
        <v>1985</v>
      </c>
      <c r="X171" s="7" t="s">
        <v>174</v>
      </c>
      <c r="Y171" s="37" t="s">
        <v>931</v>
      </c>
      <c r="Z171" s="7" t="s">
        <v>662</v>
      </c>
      <c r="AA171" s="95" t="s">
        <v>1408</v>
      </c>
      <c r="AB171" s="80"/>
      <c r="AE171" s="2"/>
    </row>
    <row r="172" spans="1:31" ht="140.25" x14ac:dyDescent="0.2">
      <c r="A172" s="59" t="s">
        <v>989</v>
      </c>
      <c r="B172" s="3" t="s">
        <v>802</v>
      </c>
      <c r="C172" s="7" t="s">
        <v>593</v>
      </c>
      <c r="D172" s="18" t="s">
        <v>869</v>
      </c>
      <c r="E172" s="96" t="s">
        <v>1409</v>
      </c>
      <c r="F172" s="96" t="s">
        <v>845</v>
      </c>
      <c r="G172" s="3" t="s">
        <v>63</v>
      </c>
      <c r="H172" s="3">
        <v>1980</v>
      </c>
      <c r="I172" s="21"/>
      <c r="J172" s="31">
        <v>29265</v>
      </c>
      <c r="K172" s="7"/>
      <c r="L172" s="31">
        <v>29435</v>
      </c>
      <c r="M172" s="7"/>
      <c r="N172" s="13">
        <v>0.5</v>
      </c>
      <c r="O172" s="13" t="s">
        <v>0</v>
      </c>
      <c r="P172" s="96" t="s">
        <v>1154</v>
      </c>
      <c r="Q172" s="7" t="s">
        <v>173</v>
      </c>
      <c r="R172" s="7" t="s">
        <v>1153</v>
      </c>
      <c r="S172" s="7" t="s">
        <v>173</v>
      </c>
      <c r="T172" s="13">
        <v>1945</v>
      </c>
      <c r="U172" s="47">
        <v>35</v>
      </c>
      <c r="V172" s="47">
        <v>35</v>
      </c>
      <c r="W172" s="13"/>
      <c r="X172" s="7"/>
      <c r="Y172" s="37" t="s">
        <v>159</v>
      </c>
      <c r="Z172" s="7" t="s">
        <v>662</v>
      </c>
      <c r="AA172" s="95" t="s">
        <v>1410</v>
      </c>
      <c r="AE172" s="2"/>
    </row>
    <row r="173" spans="1:31" ht="38.25" x14ac:dyDescent="0.2">
      <c r="A173" s="59" t="s">
        <v>989</v>
      </c>
      <c r="B173" s="3" t="s">
        <v>802</v>
      </c>
      <c r="C173" s="7" t="s">
        <v>593</v>
      </c>
      <c r="D173" s="18" t="s">
        <v>870</v>
      </c>
      <c r="E173" s="7" t="s">
        <v>1411</v>
      </c>
      <c r="F173" s="7" t="s">
        <v>781</v>
      </c>
      <c r="G173" s="7" t="s">
        <v>63</v>
      </c>
      <c r="H173" s="13">
        <v>1980</v>
      </c>
      <c r="I173" s="21"/>
      <c r="J173" s="31">
        <v>29466</v>
      </c>
      <c r="K173" s="7"/>
      <c r="L173" s="31">
        <v>30508</v>
      </c>
      <c r="M173" s="7"/>
      <c r="N173" s="13">
        <v>2.8</v>
      </c>
      <c r="O173" s="13"/>
      <c r="P173" s="7" t="s">
        <v>1137</v>
      </c>
      <c r="Q173" s="7" t="s">
        <v>174</v>
      </c>
      <c r="R173" s="7"/>
      <c r="S173" s="7"/>
      <c r="T173" s="13"/>
      <c r="U173" s="47"/>
      <c r="V173" s="47"/>
      <c r="W173" s="13"/>
      <c r="X173" s="7" t="s">
        <v>174</v>
      </c>
      <c r="Y173" s="7" t="s">
        <v>174</v>
      </c>
      <c r="Z173" s="7" t="s">
        <v>662</v>
      </c>
      <c r="AA173" s="95" t="s">
        <v>1412</v>
      </c>
      <c r="AE173" s="2"/>
    </row>
    <row r="174" spans="1:31" ht="38.25" x14ac:dyDescent="0.2">
      <c r="A174" s="59" t="s">
        <v>989</v>
      </c>
      <c r="B174" s="3" t="s">
        <v>802</v>
      </c>
      <c r="C174" s="7" t="s">
        <v>593</v>
      </c>
      <c r="D174" s="18" t="s">
        <v>871</v>
      </c>
      <c r="E174" s="7" t="s">
        <v>1413</v>
      </c>
      <c r="F174" s="7" t="s">
        <v>863</v>
      </c>
      <c r="G174" s="7" t="s">
        <v>63</v>
      </c>
      <c r="H174" s="13">
        <v>1983</v>
      </c>
      <c r="I174" s="21"/>
      <c r="J174" s="31">
        <v>30508</v>
      </c>
      <c r="K174" s="7"/>
      <c r="L174" s="31">
        <v>31397</v>
      </c>
      <c r="M174" s="7"/>
      <c r="N174" s="13">
        <v>2.4</v>
      </c>
      <c r="O174" s="13"/>
      <c r="P174" s="7" t="s">
        <v>302</v>
      </c>
      <c r="Q174" s="7" t="s">
        <v>174</v>
      </c>
      <c r="R174" s="7"/>
      <c r="S174" s="7"/>
      <c r="T174" s="13"/>
      <c r="U174" s="47"/>
      <c r="V174" s="47"/>
      <c r="W174" s="13"/>
      <c r="X174" s="7" t="s">
        <v>174</v>
      </c>
      <c r="Y174" s="7" t="s">
        <v>174</v>
      </c>
      <c r="Z174" s="7" t="s">
        <v>662</v>
      </c>
      <c r="AA174" s="95" t="s">
        <v>1414</v>
      </c>
      <c r="AE174" s="2"/>
    </row>
    <row r="175" spans="1:31" ht="114.75" x14ac:dyDescent="0.2">
      <c r="A175" s="59" t="s">
        <v>989</v>
      </c>
      <c r="B175" s="3" t="s">
        <v>802</v>
      </c>
      <c r="C175" s="7" t="s">
        <v>593</v>
      </c>
      <c r="D175" s="18" t="s">
        <v>872</v>
      </c>
      <c r="E175" s="7" t="s">
        <v>464</v>
      </c>
      <c r="F175" s="7" t="s">
        <v>781</v>
      </c>
      <c r="G175" s="7" t="s">
        <v>63</v>
      </c>
      <c r="H175" s="13">
        <v>1985</v>
      </c>
      <c r="I175" s="21"/>
      <c r="J175" s="31">
        <v>31397</v>
      </c>
      <c r="K175" s="7"/>
      <c r="L175" s="31">
        <v>33451</v>
      </c>
      <c r="M175" s="7"/>
      <c r="N175" s="13">
        <v>5.7</v>
      </c>
      <c r="O175" s="13" t="s">
        <v>0</v>
      </c>
      <c r="P175" s="7" t="s">
        <v>463</v>
      </c>
      <c r="Q175" s="7" t="s">
        <v>173</v>
      </c>
      <c r="R175" s="7"/>
      <c r="S175" s="7"/>
      <c r="T175" s="23">
        <v>14876</v>
      </c>
      <c r="U175" s="47">
        <v>45</v>
      </c>
      <c r="V175" s="47">
        <v>51</v>
      </c>
      <c r="W175" s="13"/>
      <c r="X175" s="9" t="s">
        <v>860</v>
      </c>
      <c r="Y175" s="7" t="s">
        <v>254</v>
      </c>
      <c r="Z175" s="7" t="s">
        <v>662</v>
      </c>
      <c r="AA175" s="95" t="s">
        <v>1421</v>
      </c>
      <c r="AE175" s="2"/>
    </row>
    <row r="176" spans="1:31" ht="25.5" x14ac:dyDescent="0.2">
      <c r="A176" s="59" t="s">
        <v>989</v>
      </c>
      <c r="B176" s="3" t="s">
        <v>802</v>
      </c>
      <c r="C176" s="7" t="s">
        <v>593</v>
      </c>
      <c r="D176" s="18" t="s">
        <v>873</v>
      </c>
      <c r="E176" s="7" t="s">
        <v>1423</v>
      </c>
      <c r="F176" s="7" t="s">
        <v>781</v>
      </c>
      <c r="G176" s="7" t="s">
        <v>63</v>
      </c>
      <c r="H176" s="13">
        <v>1991</v>
      </c>
      <c r="I176" s="21"/>
      <c r="J176" s="31">
        <v>33451</v>
      </c>
      <c r="K176" s="7"/>
      <c r="L176" s="31">
        <v>33588</v>
      </c>
      <c r="M176" s="7"/>
      <c r="N176" s="13">
        <v>0.3</v>
      </c>
      <c r="O176" s="13"/>
      <c r="P176" s="7" t="s">
        <v>1422</v>
      </c>
      <c r="Q176" s="7" t="s">
        <v>174</v>
      </c>
      <c r="R176" s="7"/>
      <c r="S176" s="7"/>
      <c r="T176" s="13"/>
      <c r="U176" s="47"/>
      <c r="V176" s="47"/>
      <c r="W176" s="13"/>
      <c r="X176" s="9" t="s">
        <v>174</v>
      </c>
      <c r="Y176" s="7" t="s">
        <v>174</v>
      </c>
      <c r="Z176" s="7" t="s">
        <v>662</v>
      </c>
      <c r="AA176" s="95" t="s">
        <v>1424</v>
      </c>
      <c r="AE176" s="2"/>
    </row>
    <row r="177" spans="1:31" ht="114.75" x14ac:dyDescent="0.2">
      <c r="A177" s="59" t="s">
        <v>989</v>
      </c>
      <c r="B177" s="3" t="s">
        <v>802</v>
      </c>
      <c r="C177" s="7" t="s">
        <v>593</v>
      </c>
      <c r="D177" s="18" t="s">
        <v>872</v>
      </c>
      <c r="E177" s="7" t="s">
        <v>464</v>
      </c>
      <c r="F177" s="7" t="s">
        <v>781</v>
      </c>
      <c r="G177" s="7" t="s">
        <v>63</v>
      </c>
      <c r="H177" s="13">
        <v>1991</v>
      </c>
      <c r="I177" s="21"/>
      <c r="J177" s="31">
        <v>33588</v>
      </c>
      <c r="K177" s="7"/>
      <c r="L177" s="31">
        <v>34913</v>
      </c>
      <c r="M177" s="7"/>
      <c r="N177" s="13">
        <v>3.7</v>
      </c>
      <c r="O177" s="13" t="s">
        <v>0</v>
      </c>
      <c r="P177" s="7" t="s">
        <v>463</v>
      </c>
      <c r="Q177" s="7" t="s">
        <v>173</v>
      </c>
      <c r="R177" s="7"/>
      <c r="S177" s="7"/>
      <c r="T177" s="23">
        <v>14876</v>
      </c>
      <c r="U177" s="47">
        <v>51</v>
      </c>
      <c r="V177" s="47">
        <v>55</v>
      </c>
      <c r="W177" s="13"/>
      <c r="X177" s="9" t="s">
        <v>860</v>
      </c>
      <c r="Y177" s="7" t="s">
        <v>254</v>
      </c>
      <c r="Z177" s="7" t="s">
        <v>662</v>
      </c>
      <c r="AA177" s="95" t="s">
        <v>1421</v>
      </c>
      <c r="AE177" s="2"/>
    </row>
    <row r="178" spans="1:31" ht="76.5" x14ac:dyDescent="0.2">
      <c r="A178" s="59" t="s">
        <v>989</v>
      </c>
      <c r="B178" s="3" t="s">
        <v>802</v>
      </c>
      <c r="C178" s="7" t="s">
        <v>593</v>
      </c>
      <c r="D178" s="107" t="s">
        <v>1138</v>
      </c>
      <c r="E178" s="7" t="s">
        <v>1139</v>
      </c>
      <c r="F178" s="7" t="s">
        <v>781</v>
      </c>
      <c r="G178" s="7"/>
      <c r="H178" s="13">
        <v>1995</v>
      </c>
      <c r="I178" s="21"/>
      <c r="J178" s="31">
        <v>34913</v>
      </c>
      <c r="K178" s="7"/>
      <c r="L178" s="31">
        <v>35020</v>
      </c>
      <c r="M178" s="7"/>
      <c r="N178" s="13">
        <v>0.25</v>
      </c>
      <c r="O178" s="13" t="s">
        <v>0</v>
      </c>
      <c r="P178" s="96" t="s">
        <v>1140</v>
      </c>
      <c r="Q178" s="96" t="s">
        <v>173</v>
      </c>
      <c r="R178" s="96" t="s">
        <v>1141</v>
      </c>
      <c r="S178" s="96" t="s">
        <v>173</v>
      </c>
      <c r="T178" s="40">
        <v>1937</v>
      </c>
      <c r="U178" s="47">
        <f>95-37</f>
        <v>58</v>
      </c>
      <c r="V178" s="47">
        <v>58</v>
      </c>
      <c r="W178" s="13"/>
      <c r="X178" s="7" t="s">
        <v>174</v>
      </c>
      <c r="Y178" s="7" t="s">
        <v>174</v>
      </c>
      <c r="Z178" s="7" t="s">
        <v>662</v>
      </c>
      <c r="AA178" s="95" t="s">
        <v>1425</v>
      </c>
      <c r="AE178" s="2"/>
    </row>
    <row r="179" spans="1:31" ht="63.75" x14ac:dyDescent="0.2">
      <c r="A179" s="59" t="s">
        <v>989</v>
      </c>
      <c r="B179" s="3" t="s">
        <v>802</v>
      </c>
      <c r="C179" s="7" t="s">
        <v>593</v>
      </c>
      <c r="D179" s="18" t="s">
        <v>661</v>
      </c>
      <c r="E179" s="42" t="s">
        <v>736</v>
      </c>
      <c r="F179" s="42" t="s">
        <v>917</v>
      </c>
      <c r="G179" s="7" t="s">
        <v>275</v>
      </c>
      <c r="H179" s="13">
        <v>1995</v>
      </c>
      <c r="I179" s="21"/>
      <c r="J179" s="31">
        <v>35020</v>
      </c>
      <c r="K179" s="7"/>
      <c r="L179" s="31">
        <v>37376</v>
      </c>
      <c r="M179" s="7"/>
      <c r="N179" s="13">
        <v>6.4</v>
      </c>
      <c r="O179" s="13" t="s">
        <v>175</v>
      </c>
      <c r="P179" s="7" t="s">
        <v>597</v>
      </c>
      <c r="Q179" s="7" t="s">
        <v>174</v>
      </c>
      <c r="R179" s="42" t="s">
        <v>445</v>
      </c>
      <c r="S179" s="42" t="s">
        <v>173</v>
      </c>
      <c r="T179" s="23">
        <v>15701</v>
      </c>
      <c r="U179" s="47">
        <v>52</v>
      </c>
      <c r="V179" s="47">
        <v>59</v>
      </c>
      <c r="W179" s="13"/>
      <c r="X179" s="7" t="s">
        <v>174</v>
      </c>
      <c r="Y179" s="37" t="s">
        <v>735</v>
      </c>
      <c r="Z179" s="7" t="s">
        <v>662</v>
      </c>
      <c r="AA179" s="49" t="s">
        <v>1426</v>
      </c>
      <c r="AE179" s="2"/>
    </row>
    <row r="180" spans="1:31" ht="51" x14ac:dyDescent="0.2">
      <c r="A180" s="59" t="s">
        <v>989</v>
      </c>
      <c r="B180" s="3" t="s">
        <v>802</v>
      </c>
      <c r="C180" s="7" t="s">
        <v>593</v>
      </c>
      <c r="D180" s="107" t="s">
        <v>851</v>
      </c>
      <c r="E180" s="96" t="s">
        <v>1162</v>
      </c>
      <c r="F180" s="96" t="s">
        <v>968</v>
      </c>
      <c r="G180" s="7" t="s">
        <v>275</v>
      </c>
      <c r="H180" s="13">
        <v>2002</v>
      </c>
      <c r="I180" s="21"/>
      <c r="J180" s="31">
        <v>37376</v>
      </c>
      <c r="K180" s="7"/>
      <c r="L180" s="31">
        <v>38447</v>
      </c>
      <c r="M180" s="7"/>
      <c r="N180" s="13">
        <v>3</v>
      </c>
      <c r="O180" s="97" t="s">
        <v>0</v>
      </c>
      <c r="P180" s="96" t="s">
        <v>1163</v>
      </c>
      <c r="Q180" s="96" t="s">
        <v>173</v>
      </c>
      <c r="R180" s="96" t="s">
        <v>1164</v>
      </c>
      <c r="S180" s="96" t="s">
        <v>173</v>
      </c>
      <c r="T180" s="97">
        <v>1947</v>
      </c>
      <c r="U180" s="47">
        <f>2002-1947</f>
        <v>55</v>
      </c>
      <c r="V180" s="47">
        <v>58</v>
      </c>
      <c r="W180" s="13"/>
      <c r="X180" s="7" t="s">
        <v>174</v>
      </c>
      <c r="Y180" s="7" t="s">
        <v>174</v>
      </c>
      <c r="Z180" s="7" t="s">
        <v>662</v>
      </c>
      <c r="AA180" s="49" t="s">
        <v>1427</v>
      </c>
      <c r="AE180" s="2"/>
    </row>
    <row r="181" spans="1:31" ht="25.5" x14ac:dyDescent="0.2">
      <c r="A181" s="59" t="s">
        <v>989</v>
      </c>
      <c r="B181" s="3" t="s">
        <v>802</v>
      </c>
      <c r="C181" s="7" t="s">
        <v>593</v>
      </c>
      <c r="D181" s="18" t="s">
        <v>850</v>
      </c>
      <c r="E181" s="7" t="s">
        <v>1429</v>
      </c>
      <c r="F181" s="7" t="s">
        <v>184</v>
      </c>
      <c r="G181" s="7" t="s">
        <v>63</v>
      </c>
      <c r="H181" s="13">
        <v>2005</v>
      </c>
      <c r="I181" s="32">
        <v>38447</v>
      </c>
      <c r="J181" s="32">
        <v>38442</v>
      </c>
      <c r="K181" s="7"/>
      <c r="L181" s="23">
        <v>39234</v>
      </c>
      <c r="M181" s="7"/>
      <c r="N181" s="13">
        <v>2.25</v>
      </c>
      <c r="O181" s="13" t="s">
        <v>175</v>
      </c>
      <c r="P181" s="7" t="s">
        <v>1428</v>
      </c>
      <c r="Q181" s="7" t="s">
        <v>173</v>
      </c>
      <c r="R181" s="7"/>
      <c r="S181" s="7"/>
      <c r="T181" s="13"/>
      <c r="U181" s="47"/>
      <c r="V181" s="47"/>
      <c r="W181" s="13"/>
      <c r="X181" s="7" t="s">
        <v>174</v>
      </c>
      <c r="Y181" s="7" t="s">
        <v>174</v>
      </c>
      <c r="Z181" s="7" t="s">
        <v>662</v>
      </c>
      <c r="AA181" s="49" t="s">
        <v>1430</v>
      </c>
      <c r="AE181" s="2"/>
    </row>
    <row r="182" spans="1:31" ht="242.25" x14ac:dyDescent="0.2">
      <c r="A182" s="59" t="s">
        <v>989</v>
      </c>
      <c r="B182" s="3" t="s">
        <v>802</v>
      </c>
      <c r="C182" s="7" t="s">
        <v>593</v>
      </c>
      <c r="D182" s="18" t="s">
        <v>1171</v>
      </c>
      <c r="E182" s="7" t="s">
        <v>1177</v>
      </c>
      <c r="F182" s="7" t="s">
        <v>184</v>
      </c>
      <c r="G182" s="7" t="s">
        <v>838</v>
      </c>
      <c r="H182" s="13">
        <v>2007</v>
      </c>
      <c r="I182" s="32"/>
      <c r="J182" s="23">
        <v>39234</v>
      </c>
      <c r="K182" s="7"/>
      <c r="L182" s="31">
        <v>40039</v>
      </c>
      <c r="M182" s="7"/>
      <c r="N182" s="13">
        <v>2</v>
      </c>
      <c r="O182" s="13" t="s">
        <v>175</v>
      </c>
      <c r="P182" s="7" t="s">
        <v>997</v>
      </c>
      <c r="Q182" s="7" t="s">
        <v>174</v>
      </c>
      <c r="R182" s="7"/>
      <c r="S182" s="7"/>
      <c r="T182" s="23">
        <v>18887</v>
      </c>
      <c r="U182" s="47">
        <f>2007-1951</f>
        <v>56</v>
      </c>
      <c r="V182" s="47">
        <v>60</v>
      </c>
      <c r="W182" s="13"/>
      <c r="X182" s="7" t="s">
        <v>174</v>
      </c>
      <c r="Y182" s="7" t="s">
        <v>996</v>
      </c>
      <c r="Z182" s="7" t="s">
        <v>663</v>
      </c>
      <c r="AA182" s="49" t="s">
        <v>1432</v>
      </c>
      <c r="AE182" s="2"/>
    </row>
    <row r="183" spans="1:31" ht="38.25" x14ac:dyDescent="0.2">
      <c r="A183" s="59" t="s">
        <v>989</v>
      </c>
      <c r="B183" s="3" t="s">
        <v>802</v>
      </c>
      <c r="C183" s="7" t="s">
        <v>593</v>
      </c>
      <c r="D183" s="18" t="s">
        <v>1024</v>
      </c>
      <c r="E183" s="7" t="s">
        <v>1025</v>
      </c>
      <c r="F183" s="7" t="s">
        <v>362</v>
      </c>
      <c r="G183" s="7" t="s">
        <v>63</v>
      </c>
      <c r="H183" s="13">
        <v>2009</v>
      </c>
      <c r="I183" s="32"/>
      <c r="J183" s="31">
        <v>40041</v>
      </c>
      <c r="K183" s="7"/>
      <c r="L183" s="31">
        <v>40143</v>
      </c>
      <c r="M183" s="7"/>
      <c r="N183" s="13">
        <v>0.25</v>
      </c>
      <c r="O183" s="13"/>
      <c r="P183" s="7" t="s">
        <v>1431</v>
      </c>
      <c r="Q183" s="7" t="s">
        <v>174</v>
      </c>
      <c r="R183" s="7"/>
      <c r="S183" s="7"/>
      <c r="T183" s="23"/>
      <c r="U183" s="47"/>
      <c r="V183" s="47"/>
      <c r="W183" s="13"/>
      <c r="X183" s="7"/>
      <c r="Y183" s="7"/>
      <c r="Z183" s="7" t="s">
        <v>662</v>
      </c>
      <c r="AA183" s="49" t="s">
        <v>1433</v>
      </c>
      <c r="AE183" s="2"/>
    </row>
    <row r="184" spans="1:31" ht="242.25" x14ac:dyDescent="0.2">
      <c r="A184" s="59" t="s">
        <v>989</v>
      </c>
      <c r="B184" s="3" t="s">
        <v>802</v>
      </c>
      <c r="C184" s="7" t="s">
        <v>593</v>
      </c>
      <c r="D184" s="107" t="s">
        <v>1171</v>
      </c>
      <c r="E184" s="7" t="s">
        <v>1177</v>
      </c>
      <c r="F184" s="7" t="s">
        <v>184</v>
      </c>
      <c r="G184" s="7" t="s">
        <v>838</v>
      </c>
      <c r="H184" s="13">
        <v>2009</v>
      </c>
      <c r="I184" s="32"/>
      <c r="J184" s="31">
        <v>40144</v>
      </c>
      <c r="K184" s="7"/>
      <c r="L184" s="31">
        <v>40654</v>
      </c>
      <c r="M184" s="7"/>
      <c r="N184" s="13">
        <v>1.5</v>
      </c>
      <c r="O184" s="13" t="s">
        <v>175</v>
      </c>
      <c r="P184" s="7" t="s">
        <v>997</v>
      </c>
      <c r="Q184" s="7" t="s">
        <v>174</v>
      </c>
      <c r="R184" s="7"/>
      <c r="S184" s="7"/>
      <c r="T184" s="23">
        <v>18887</v>
      </c>
      <c r="U184" s="47">
        <f>2007-1951</f>
        <v>56</v>
      </c>
      <c r="V184" s="47">
        <v>60</v>
      </c>
      <c r="W184" s="13"/>
      <c r="X184" s="7" t="s">
        <v>174</v>
      </c>
      <c r="Y184" s="7" t="s">
        <v>996</v>
      </c>
      <c r="Z184" s="7" t="s">
        <v>663</v>
      </c>
      <c r="AA184" s="49" t="s">
        <v>1432</v>
      </c>
      <c r="AE184" s="2"/>
    </row>
    <row r="185" spans="1:31" ht="38.25" x14ac:dyDescent="0.2">
      <c r="A185" s="59" t="s">
        <v>989</v>
      </c>
      <c r="B185" s="3" t="s">
        <v>802</v>
      </c>
      <c r="C185" s="7" t="s">
        <v>593</v>
      </c>
      <c r="D185" s="18" t="s">
        <v>1024</v>
      </c>
      <c r="E185" s="7" t="s">
        <v>1025</v>
      </c>
      <c r="F185" s="7" t="s">
        <v>362</v>
      </c>
      <c r="G185" s="7" t="s">
        <v>63</v>
      </c>
      <c r="H185" s="13">
        <v>2011</v>
      </c>
      <c r="I185" s="32"/>
      <c r="J185" s="31">
        <v>40654</v>
      </c>
      <c r="K185" s="7"/>
      <c r="L185" s="31">
        <v>40724</v>
      </c>
      <c r="M185" s="7"/>
      <c r="N185" s="13">
        <v>0.2</v>
      </c>
      <c r="O185" s="13"/>
      <c r="P185" s="7" t="s">
        <v>1431</v>
      </c>
      <c r="Q185" s="7" t="s">
        <v>174</v>
      </c>
      <c r="R185" s="7"/>
      <c r="S185" s="7"/>
      <c r="T185" s="23"/>
      <c r="U185" s="47"/>
      <c r="V185" s="47"/>
      <c r="W185" s="13"/>
      <c r="X185" s="7"/>
      <c r="Y185" s="7"/>
      <c r="Z185" s="7" t="s">
        <v>662</v>
      </c>
      <c r="AA185" s="49" t="s">
        <v>1433</v>
      </c>
      <c r="AE185" s="2"/>
    </row>
    <row r="186" spans="1:31" ht="102" x14ac:dyDescent="0.2">
      <c r="A186" s="59" t="s">
        <v>989</v>
      </c>
      <c r="B186" s="3" t="s">
        <v>803</v>
      </c>
      <c r="C186" s="7" t="s">
        <v>595</v>
      </c>
      <c r="D186" s="18" t="s">
        <v>455</v>
      </c>
      <c r="E186" s="7" t="s">
        <v>422</v>
      </c>
      <c r="F186" s="7" t="s">
        <v>362</v>
      </c>
      <c r="G186" s="7" t="s">
        <v>63</v>
      </c>
      <c r="H186" s="13">
        <v>1930</v>
      </c>
      <c r="I186" s="21"/>
      <c r="J186" s="31">
        <v>11126</v>
      </c>
      <c r="K186" s="7"/>
      <c r="L186" s="23">
        <v>11529</v>
      </c>
      <c r="M186" s="7"/>
      <c r="N186" s="13">
        <v>1.1000000000000001</v>
      </c>
      <c r="O186" s="13"/>
      <c r="P186" s="7"/>
      <c r="Q186" s="7"/>
      <c r="R186" s="7"/>
      <c r="S186" s="7"/>
      <c r="T186" s="13"/>
      <c r="U186" s="47"/>
      <c r="V186" s="47"/>
      <c r="W186" s="13"/>
      <c r="X186" s="7" t="s">
        <v>174</v>
      </c>
      <c r="Y186" s="7" t="s">
        <v>174</v>
      </c>
      <c r="Z186" s="7" t="s">
        <v>662</v>
      </c>
      <c r="AA186" s="49" t="s">
        <v>1434</v>
      </c>
      <c r="AE186" s="2"/>
    </row>
    <row r="187" spans="1:31" ht="38.25" x14ac:dyDescent="0.2">
      <c r="A187" s="59" t="s">
        <v>989</v>
      </c>
      <c r="B187" s="3" t="s">
        <v>803</v>
      </c>
      <c r="C187" s="7" t="s">
        <v>595</v>
      </c>
      <c r="D187" s="18" t="s">
        <v>456</v>
      </c>
      <c r="E187" s="7" t="s">
        <v>457</v>
      </c>
      <c r="F187" s="7" t="s">
        <v>863</v>
      </c>
      <c r="G187" s="7" t="s">
        <v>551</v>
      </c>
      <c r="H187" s="13">
        <v>1931</v>
      </c>
      <c r="I187" s="21"/>
      <c r="J187" s="31">
        <v>11529</v>
      </c>
      <c r="K187" s="7"/>
      <c r="L187" s="23">
        <v>13253</v>
      </c>
      <c r="M187" s="7"/>
      <c r="N187" s="13">
        <v>5</v>
      </c>
      <c r="O187" s="13"/>
      <c r="P187" s="7"/>
      <c r="Q187" s="7"/>
      <c r="R187" s="7"/>
      <c r="S187" s="7"/>
      <c r="T187" s="13"/>
      <c r="U187" s="47"/>
      <c r="V187" s="47"/>
      <c r="W187" s="13"/>
      <c r="X187" s="7" t="s">
        <v>174</v>
      </c>
      <c r="Y187" s="7" t="s">
        <v>174</v>
      </c>
      <c r="Z187" s="7" t="s">
        <v>662</v>
      </c>
      <c r="AA187" s="49" t="s">
        <v>1435</v>
      </c>
      <c r="AE187" s="2"/>
    </row>
    <row r="188" spans="1:31" ht="25.5" x14ac:dyDescent="0.2">
      <c r="A188" s="59" t="s">
        <v>989</v>
      </c>
      <c r="B188" s="3" t="s">
        <v>803</v>
      </c>
      <c r="C188" s="7" t="s">
        <v>595</v>
      </c>
      <c r="D188" s="18" t="s">
        <v>468</v>
      </c>
      <c r="E188" s="7" t="s">
        <v>589</v>
      </c>
      <c r="F188" s="7" t="s">
        <v>362</v>
      </c>
      <c r="G188" s="7" t="s">
        <v>63</v>
      </c>
      <c r="H188" s="13">
        <v>1936</v>
      </c>
      <c r="I188" s="21"/>
      <c r="J188" s="31">
        <v>13260</v>
      </c>
      <c r="K188" s="7"/>
      <c r="L188" s="23">
        <v>14272</v>
      </c>
      <c r="M188" s="7"/>
      <c r="N188" s="13">
        <v>2.75</v>
      </c>
      <c r="O188" s="13"/>
      <c r="P188" s="7"/>
      <c r="Q188" s="7"/>
      <c r="R188" s="7"/>
      <c r="S188" s="7"/>
      <c r="T188" s="13"/>
      <c r="U188" s="47"/>
      <c r="V188" s="47"/>
      <c r="W188" s="13"/>
      <c r="X188" s="7" t="s">
        <v>174</v>
      </c>
      <c r="Y188" s="7" t="s">
        <v>174</v>
      </c>
      <c r="Z188" s="7" t="s">
        <v>662</v>
      </c>
      <c r="AA188" s="49" t="s">
        <v>1436</v>
      </c>
      <c r="AB188" s="80"/>
      <c r="AE188" s="2"/>
    </row>
    <row r="189" spans="1:31" ht="127.5" x14ac:dyDescent="0.2">
      <c r="A189" s="59" t="s">
        <v>989</v>
      </c>
      <c r="B189" s="3" t="s">
        <v>803</v>
      </c>
      <c r="C189" s="46" t="s">
        <v>595</v>
      </c>
      <c r="D189" s="42" t="s">
        <v>150</v>
      </c>
      <c r="E189" s="3" t="s">
        <v>1259</v>
      </c>
      <c r="F189" s="3" t="s">
        <v>863</v>
      </c>
      <c r="G189" s="7" t="s">
        <v>63</v>
      </c>
      <c r="H189" s="15">
        <v>1939</v>
      </c>
      <c r="I189" s="15"/>
      <c r="J189" s="32">
        <v>14292</v>
      </c>
      <c r="K189" s="3" t="s">
        <v>951</v>
      </c>
      <c r="L189" s="31">
        <v>16298</v>
      </c>
      <c r="M189" s="7" t="s">
        <v>940</v>
      </c>
      <c r="N189" s="15">
        <v>5.5</v>
      </c>
      <c r="O189" s="15"/>
      <c r="P189" s="42" t="s">
        <v>933</v>
      </c>
      <c r="Q189" s="42" t="s">
        <v>174</v>
      </c>
      <c r="R189" s="42"/>
      <c r="S189" s="42"/>
      <c r="T189" s="97" t="s">
        <v>1109</v>
      </c>
      <c r="U189" s="44">
        <v>40</v>
      </c>
      <c r="V189" s="44">
        <v>45</v>
      </c>
      <c r="W189" s="15">
        <v>1980</v>
      </c>
      <c r="X189" s="7" t="s">
        <v>932</v>
      </c>
      <c r="Y189" s="42" t="s">
        <v>174</v>
      </c>
      <c r="Z189" s="42" t="s">
        <v>662</v>
      </c>
      <c r="AA189" s="95" t="s">
        <v>1182</v>
      </c>
      <c r="AE189" s="2"/>
    </row>
    <row r="190" spans="1:31" ht="114.75" x14ac:dyDescent="0.2">
      <c r="A190" s="59" t="s">
        <v>989</v>
      </c>
      <c r="B190" s="3" t="s">
        <v>803</v>
      </c>
      <c r="C190" s="46" t="s">
        <v>595</v>
      </c>
      <c r="D190" s="96" t="s">
        <v>977</v>
      </c>
      <c r="E190" s="95" t="s">
        <v>1103</v>
      </c>
      <c r="F190" s="3" t="s">
        <v>863</v>
      </c>
      <c r="G190" s="7" t="s">
        <v>63</v>
      </c>
      <c r="H190" s="15">
        <v>1944</v>
      </c>
      <c r="I190" s="15"/>
      <c r="J190" s="32">
        <v>16298</v>
      </c>
      <c r="K190" s="7" t="s">
        <v>940</v>
      </c>
      <c r="L190" s="32">
        <v>17280</v>
      </c>
      <c r="M190" s="3" t="s">
        <v>460</v>
      </c>
      <c r="N190" s="15">
        <v>2.7</v>
      </c>
      <c r="O190" s="15"/>
      <c r="P190" s="96" t="s">
        <v>1101</v>
      </c>
      <c r="Q190" s="96" t="s">
        <v>174</v>
      </c>
      <c r="R190" s="96" t="s">
        <v>790</v>
      </c>
      <c r="S190" s="96" t="s">
        <v>174</v>
      </c>
      <c r="T190" s="97" t="s">
        <v>1102</v>
      </c>
      <c r="U190" s="44">
        <v>45</v>
      </c>
      <c r="V190" s="44">
        <v>48</v>
      </c>
      <c r="W190" s="22">
        <v>27454</v>
      </c>
      <c r="X190" s="42" t="s">
        <v>174</v>
      </c>
      <c r="Y190" s="42" t="s">
        <v>174</v>
      </c>
      <c r="Z190" s="42" t="s">
        <v>662</v>
      </c>
      <c r="AA190" s="95" t="s">
        <v>1437</v>
      </c>
      <c r="AE190" s="2"/>
    </row>
    <row r="191" spans="1:31" ht="140.25" x14ac:dyDescent="0.2">
      <c r="A191" s="59" t="s">
        <v>989</v>
      </c>
      <c r="B191" s="3" t="s">
        <v>803</v>
      </c>
      <c r="C191" s="7" t="s">
        <v>595</v>
      </c>
      <c r="D191" s="7" t="s">
        <v>151</v>
      </c>
      <c r="E191" s="7" t="s">
        <v>1438</v>
      </c>
      <c r="F191" s="7" t="s">
        <v>863</v>
      </c>
      <c r="G191" s="7" t="s">
        <v>63</v>
      </c>
      <c r="H191" s="13">
        <v>1947</v>
      </c>
      <c r="I191" s="13"/>
      <c r="J191" s="31">
        <v>17316</v>
      </c>
      <c r="K191" s="7" t="s">
        <v>888</v>
      </c>
      <c r="L191" s="31">
        <v>19026</v>
      </c>
      <c r="M191" s="7" t="s">
        <v>952</v>
      </c>
      <c r="N191" s="13">
        <v>4.7</v>
      </c>
      <c r="O191" s="13"/>
      <c r="P191" s="7"/>
      <c r="Q191" s="7"/>
      <c r="R191" s="7"/>
      <c r="S191" s="7"/>
      <c r="T191" s="13">
        <v>1903</v>
      </c>
      <c r="U191" s="47">
        <v>44</v>
      </c>
      <c r="V191" s="47">
        <v>49</v>
      </c>
      <c r="W191" s="13"/>
      <c r="X191" s="37" t="s">
        <v>174</v>
      </c>
      <c r="Y191" s="7" t="s">
        <v>174</v>
      </c>
      <c r="Z191" s="42" t="s">
        <v>662</v>
      </c>
      <c r="AA191" s="95" t="s">
        <v>1439</v>
      </c>
      <c r="AE191" s="2"/>
    </row>
    <row r="192" spans="1:31" ht="89.25" x14ac:dyDescent="0.2">
      <c r="A192" s="59" t="s">
        <v>989</v>
      </c>
      <c r="B192" s="3" t="s">
        <v>803</v>
      </c>
      <c r="C192" s="7" t="s">
        <v>595</v>
      </c>
      <c r="D192" s="7" t="s">
        <v>152</v>
      </c>
      <c r="E192" s="7" t="s">
        <v>473</v>
      </c>
      <c r="F192" s="7" t="s">
        <v>863</v>
      </c>
      <c r="G192" s="7" t="s">
        <v>63</v>
      </c>
      <c r="H192" s="13">
        <v>1952</v>
      </c>
      <c r="I192" s="13"/>
      <c r="J192" s="31">
        <v>19065</v>
      </c>
      <c r="K192" s="7" t="s">
        <v>953</v>
      </c>
      <c r="L192" s="31">
        <v>21947</v>
      </c>
      <c r="M192" s="7" t="s">
        <v>954</v>
      </c>
      <c r="N192" s="13">
        <v>8</v>
      </c>
      <c r="O192" s="13"/>
      <c r="P192" s="7" t="s">
        <v>1440</v>
      </c>
      <c r="Q192" s="7" t="s">
        <v>173</v>
      </c>
      <c r="R192" s="7"/>
      <c r="S192" s="7"/>
      <c r="T192" s="97">
        <f>2010-93</f>
        <v>1917</v>
      </c>
      <c r="U192" s="99">
        <f>52-17</f>
        <v>35</v>
      </c>
      <c r="V192" s="99">
        <v>43</v>
      </c>
      <c r="W192" s="98">
        <v>40544</v>
      </c>
      <c r="X192" s="7" t="s">
        <v>174</v>
      </c>
      <c r="Y192" s="7" t="s">
        <v>174</v>
      </c>
      <c r="Z192" s="42" t="s">
        <v>662</v>
      </c>
      <c r="AA192" s="95" t="s">
        <v>1441</v>
      </c>
      <c r="AE192" s="2"/>
    </row>
    <row r="193" spans="1:31" ht="114.75" x14ac:dyDescent="0.2">
      <c r="A193" s="59" t="s">
        <v>989</v>
      </c>
      <c r="B193" s="3" t="s">
        <v>803</v>
      </c>
      <c r="C193" s="7" t="s">
        <v>595</v>
      </c>
      <c r="D193" s="7" t="s">
        <v>153</v>
      </c>
      <c r="E193" s="7" t="s">
        <v>546</v>
      </c>
      <c r="F193" s="7" t="s">
        <v>863</v>
      </c>
      <c r="G193" s="7" t="s">
        <v>63</v>
      </c>
      <c r="H193" s="13">
        <v>1960</v>
      </c>
      <c r="I193" s="13"/>
      <c r="J193" s="31">
        <v>22021</v>
      </c>
      <c r="K193" s="7" t="s">
        <v>955</v>
      </c>
      <c r="L193" s="31">
        <v>22463</v>
      </c>
      <c r="M193" s="7" t="s">
        <v>956</v>
      </c>
      <c r="N193" s="13">
        <v>1.25</v>
      </c>
      <c r="O193" s="13"/>
      <c r="P193" s="20" t="s">
        <v>606</v>
      </c>
      <c r="Q193" s="7" t="s">
        <v>174</v>
      </c>
      <c r="R193" s="7"/>
      <c r="S193" s="7"/>
      <c r="T193" s="21">
        <v>3259</v>
      </c>
      <c r="U193" s="47">
        <v>51</v>
      </c>
      <c r="V193" s="47">
        <v>52</v>
      </c>
      <c r="W193" s="13">
        <v>1990</v>
      </c>
      <c r="X193" s="9" t="s">
        <v>665</v>
      </c>
      <c r="Y193" s="7" t="s">
        <v>174</v>
      </c>
      <c r="Z193" s="42" t="s">
        <v>662</v>
      </c>
      <c r="AA193" s="95" t="s">
        <v>1442</v>
      </c>
      <c r="AE193" s="2"/>
    </row>
    <row r="194" spans="1:31" ht="25.5" x14ac:dyDescent="0.2">
      <c r="A194" s="59" t="s">
        <v>989</v>
      </c>
      <c r="B194" s="3" t="s">
        <v>803</v>
      </c>
      <c r="C194" s="7" t="s">
        <v>595</v>
      </c>
      <c r="D194" s="7" t="s">
        <v>154</v>
      </c>
      <c r="E194" s="7" t="s">
        <v>1256</v>
      </c>
      <c r="F194" s="7" t="s">
        <v>863</v>
      </c>
      <c r="G194" s="7" t="s">
        <v>63</v>
      </c>
      <c r="H194" s="13">
        <v>1961</v>
      </c>
      <c r="I194" s="13"/>
      <c r="J194" s="31">
        <v>22463</v>
      </c>
      <c r="K194" s="7" t="s">
        <v>956</v>
      </c>
      <c r="L194" s="31">
        <v>24673</v>
      </c>
      <c r="M194" s="7" t="s">
        <v>957</v>
      </c>
      <c r="N194" s="13">
        <v>6</v>
      </c>
      <c r="O194" s="13"/>
      <c r="P194" s="7"/>
      <c r="Q194" s="7"/>
      <c r="R194" s="7"/>
      <c r="S194" s="7"/>
      <c r="T194" s="13"/>
      <c r="U194" s="47"/>
      <c r="V194" s="47"/>
      <c r="W194" s="13"/>
      <c r="X194" s="7" t="s">
        <v>174</v>
      </c>
      <c r="Y194" s="7" t="s">
        <v>174</v>
      </c>
      <c r="Z194" s="42" t="s">
        <v>662</v>
      </c>
      <c r="AA194" s="95" t="s">
        <v>1443</v>
      </c>
      <c r="AE194" s="2"/>
    </row>
    <row r="195" spans="1:31" ht="102" x14ac:dyDescent="0.2">
      <c r="A195" s="59" t="s">
        <v>989</v>
      </c>
      <c r="B195" s="3" t="s">
        <v>803</v>
      </c>
      <c r="C195" s="7" t="s">
        <v>595</v>
      </c>
      <c r="D195" s="7" t="s">
        <v>155</v>
      </c>
      <c r="E195" s="7" t="s">
        <v>1444</v>
      </c>
      <c r="F195" s="7" t="s">
        <v>845</v>
      </c>
      <c r="G195" s="7" t="s">
        <v>63</v>
      </c>
      <c r="H195" s="13">
        <v>1967</v>
      </c>
      <c r="I195" s="23">
        <v>24691</v>
      </c>
      <c r="J195" s="31">
        <v>24673</v>
      </c>
      <c r="K195" s="7" t="s">
        <v>957</v>
      </c>
      <c r="L195" s="31">
        <v>26621</v>
      </c>
      <c r="M195" s="7" t="s">
        <v>15</v>
      </c>
      <c r="N195" s="13">
        <v>5.3</v>
      </c>
      <c r="O195" s="13"/>
      <c r="P195" s="7" t="s">
        <v>539</v>
      </c>
      <c r="Q195" s="7" t="s">
        <v>174</v>
      </c>
      <c r="R195" s="7" t="s">
        <v>595</v>
      </c>
      <c r="S195" s="7" t="s">
        <v>173</v>
      </c>
      <c r="T195" s="23">
        <v>10589</v>
      </c>
      <c r="U195" s="47">
        <f>67-29</f>
        <v>38</v>
      </c>
      <c r="V195" s="47">
        <v>43</v>
      </c>
      <c r="W195" s="13"/>
      <c r="X195" s="37" t="s">
        <v>538</v>
      </c>
      <c r="Y195" s="7" t="s">
        <v>174</v>
      </c>
      <c r="Z195" s="42" t="s">
        <v>662</v>
      </c>
      <c r="AA195" s="95" t="s">
        <v>1445</v>
      </c>
      <c r="AE195" s="2"/>
    </row>
    <row r="196" spans="1:31" ht="165.75" x14ac:dyDescent="0.2">
      <c r="A196" s="59" t="s">
        <v>989</v>
      </c>
      <c r="B196" s="3" t="s">
        <v>803</v>
      </c>
      <c r="C196" s="7" t="s">
        <v>595</v>
      </c>
      <c r="D196" s="18" t="s">
        <v>978</v>
      </c>
      <c r="E196" s="9" t="s">
        <v>1256</v>
      </c>
      <c r="F196" s="9" t="s">
        <v>968</v>
      </c>
      <c r="G196" s="9" t="s">
        <v>63</v>
      </c>
      <c r="H196" s="14">
        <v>1972</v>
      </c>
      <c r="I196" s="21">
        <v>26626</v>
      </c>
      <c r="J196" s="31">
        <v>26621</v>
      </c>
      <c r="K196" s="7" t="s">
        <v>15</v>
      </c>
      <c r="L196" s="31">
        <v>27144</v>
      </c>
      <c r="M196" s="7" t="s">
        <v>90</v>
      </c>
      <c r="N196" s="13">
        <v>1.4</v>
      </c>
      <c r="O196" s="13" t="s">
        <v>85</v>
      </c>
      <c r="P196" s="7" t="s">
        <v>454</v>
      </c>
      <c r="Q196" s="7" t="s">
        <v>173</v>
      </c>
      <c r="R196" s="7"/>
      <c r="S196" s="7"/>
      <c r="T196" s="13">
        <v>1937</v>
      </c>
      <c r="U196" s="47">
        <f>72-37</f>
        <v>35</v>
      </c>
      <c r="V196" s="47">
        <v>37</v>
      </c>
      <c r="W196" s="13"/>
      <c r="X196" s="7" t="s">
        <v>174</v>
      </c>
      <c r="Y196" s="37" t="s">
        <v>142</v>
      </c>
      <c r="Z196" s="42" t="s">
        <v>662</v>
      </c>
      <c r="AA196" s="95" t="s">
        <v>1446</v>
      </c>
      <c r="AE196" s="17"/>
    </row>
    <row r="197" spans="1:31" ht="25.5" x14ac:dyDescent="0.2">
      <c r="A197" s="59" t="s">
        <v>989</v>
      </c>
      <c r="B197" s="3" t="s">
        <v>803</v>
      </c>
      <c r="C197" s="7" t="s">
        <v>595</v>
      </c>
      <c r="D197" s="18" t="s">
        <v>510</v>
      </c>
      <c r="E197" s="9" t="s">
        <v>1256</v>
      </c>
      <c r="F197" s="9" t="s">
        <v>863</v>
      </c>
      <c r="G197" s="9" t="s">
        <v>63</v>
      </c>
      <c r="H197" s="14">
        <v>1974</v>
      </c>
      <c r="I197" s="14"/>
      <c r="J197" s="32">
        <v>27285</v>
      </c>
      <c r="K197" s="4" t="s">
        <v>958</v>
      </c>
      <c r="L197" s="32">
        <v>28025</v>
      </c>
      <c r="M197" s="4" t="s">
        <v>743</v>
      </c>
      <c r="N197" s="13">
        <v>2</v>
      </c>
      <c r="O197" s="13"/>
      <c r="P197" s="7"/>
      <c r="Q197" s="7"/>
      <c r="R197" s="7"/>
      <c r="S197" s="7"/>
      <c r="T197" s="13"/>
      <c r="U197" s="47"/>
      <c r="V197" s="47"/>
      <c r="W197" s="13"/>
      <c r="X197" s="7" t="s">
        <v>174</v>
      </c>
      <c r="Y197" s="7" t="s">
        <v>174</v>
      </c>
      <c r="Z197" s="42" t="s">
        <v>662</v>
      </c>
      <c r="AA197" s="37" t="s">
        <v>1447</v>
      </c>
      <c r="AE197" s="17"/>
    </row>
    <row r="198" spans="1:31" ht="140.25" x14ac:dyDescent="0.2">
      <c r="A198" s="59" t="s">
        <v>989</v>
      </c>
      <c r="B198" s="3" t="s">
        <v>803</v>
      </c>
      <c r="C198" s="7" t="s">
        <v>595</v>
      </c>
      <c r="D198" s="18" t="s">
        <v>750</v>
      </c>
      <c r="E198" s="9" t="s">
        <v>1256</v>
      </c>
      <c r="F198" s="9" t="s">
        <v>863</v>
      </c>
      <c r="G198" s="9" t="s">
        <v>63</v>
      </c>
      <c r="H198" s="13">
        <v>1976</v>
      </c>
      <c r="I198" s="37"/>
      <c r="J198" s="31">
        <v>28026</v>
      </c>
      <c r="K198" s="7" t="s">
        <v>743</v>
      </c>
      <c r="L198" s="33">
        <v>28646</v>
      </c>
      <c r="M198" s="7"/>
      <c r="N198" s="13">
        <f>21/12</f>
        <v>1.75</v>
      </c>
      <c r="O198" s="13" t="s">
        <v>175</v>
      </c>
      <c r="P198" s="7" t="s">
        <v>1054</v>
      </c>
      <c r="Q198" s="7" t="s">
        <v>173</v>
      </c>
      <c r="R198" s="7"/>
      <c r="S198" s="7"/>
      <c r="T198" s="23">
        <v>17991</v>
      </c>
      <c r="U198" s="47">
        <f>76-49</f>
        <v>27</v>
      </c>
      <c r="V198" s="47">
        <v>29</v>
      </c>
      <c r="W198" s="13"/>
      <c r="X198" s="7" t="s">
        <v>174</v>
      </c>
      <c r="Y198" s="41" t="s">
        <v>1055</v>
      </c>
      <c r="Z198" s="42" t="s">
        <v>662</v>
      </c>
      <c r="AA198" s="95" t="s">
        <v>1448</v>
      </c>
      <c r="AE198" s="17"/>
    </row>
    <row r="199" spans="1:31" ht="63.75" x14ac:dyDescent="0.2">
      <c r="A199" s="59" t="s">
        <v>989</v>
      </c>
      <c r="B199" s="3" t="s">
        <v>803</v>
      </c>
      <c r="C199" s="7" t="s">
        <v>595</v>
      </c>
      <c r="D199" s="107" t="s">
        <v>508</v>
      </c>
      <c r="E199" s="96" t="s">
        <v>1449</v>
      </c>
      <c r="F199" s="9" t="s">
        <v>781</v>
      </c>
      <c r="G199" s="9" t="s">
        <v>63</v>
      </c>
      <c r="H199" s="13">
        <v>1978</v>
      </c>
      <c r="I199" s="37"/>
      <c r="J199" s="31">
        <v>28646</v>
      </c>
      <c r="K199" s="7"/>
      <c r="L199" s="33">
        <v>29465</v>
      </c>
      <c r="M199" s="7"/>
      <c r="N199" s="13">
        <v>2.2000000000000002</v>
      </c>
      <c r="O199" s="13" t="s">
        <v>85</v>
      </c>
      <c r="P199" s="7"/>
      <c r="Q199" s="7"/>
      <c r="R199" s="7"/>
      <c r="S199" s="7"/>
      <c r="T199" s="13">
        <v>1922</v>
      </c>
      <c r="U199" s="47">
        <f>78-22</f>
        <v>56</v>
      </c>
      <c r="V199" s="47">
        <v>58</v>
      </c>
      <c r="W199" s="13"/>
      <c r="X199" s="7" t="s">
        <v>174</v>
      </c>
      <c r="Y199" s="37" t="s">
        <v>507</v>
      </c>
      <c r="Z199" s="42" t="s">
        <v>662</v>
      </c>
      <c r="AA199" s="37" t="s">
        <v>1450</v>
      </c>
      <c r="AE199" s="17"/>
    </row>
    <row r="200" spans="1:31" ht="25.5" x14ac:dyDescent="0.2">
      <c r="A200" s="59" t="s">
        <v>989</v>
      </c>
      <c r="B200" s="3" t="s">
        <v>803</v>
      </c>
      <c r="C200" s="7" t="s">
        <v>595</v>
      </c>
      <c r="D200" s="18" t="s">
        <v>511</v>
      </c>
      <c r="E200" s="9" t="s">
        <v>591</v>
      </c>
      <c r="F200" s="9" t="s">
        <v>863</v>
      </c>
      <c r="G200" s="9" t="s">
        <v>63</v>
      </c>
      <c r="H200" s="13">
        <v>1980</v>
      </c>
      <c r="I200" s="37"/>
      <c r="J200" s="31">
        <v>29466</v>
      </c>
      <c r="K200" s="7"/>
      <c r="L200" s="33">
        <v>30186</v>
      </c>
      <c r="M200" s="7"/>
      <c r="N200" s="13">
        <v>2</v>
      </c>
      <c r="O200" s="13"/>
      <c r="P200" s="7"/>
      <c r="Q200" s="7"/>
      <c r="R200" s="7"/>
      <c r="S200" s="7"/>
      <c r="T200" s="13"/>
      <c r="U200" s="47"/>
      <c r="V200" s="47"/>
      <c r="W200" s="13"/>
      <c r="X200" s="7" t="s">
        <v>174</v>
      </c>
      <c r="Y200" s="7" t="s">
        <v>174</v>
      </c>
      <c r="Z200" s="42" t="s">
        <v>662</v>
      </c>
      <c r="AA200" s="37" t="s">
        <v>1451</v>
      </c>
      <c r="AE200" s="17"/>
    </row>
    <row r="201" spans="1:31" ht="89.25" x14ac:dyDescent="0.2">
      <c r="A201" s="59" t="s">
        <v>989</v>
      </c>
      <c r="B201" s="3" t="s">
        <v>803</v>
      </c>
      <c r="C201" s="7" t="s">
        <v>595</v>
      </c>
      <c r="D201" s="18" t="s">
        <v>512</v>
      </c>
      <c r="E201" s="9" t="s">
        <v>244</v>
      </c>
      <c r="F201" s="9" t="s">
        <v>184</v>
      </c>
      <c r="G201" s="9" t="s">
        <v>63</v>
      </c>
      <c r="H201" s="13">
        <v>1982</v>
      </c>
      <c r="I201" s="37"/>
      <c r="J201" s="31">
        <v>30209</v>
      </c>
      <c r="K201" s="7"/>
      <c r="L201" s="21">
        <v>30372</v>
      </c>
      <c r="M201" s="7"/>
      <c r="N201" s="13">
        <v>0.4</v>
      </c>
      <c r="O201" s="13" t="s">
        <v>85</v>
      </c>
      <c r="P201" s="7" t="s">
        <v>595</v>
      </c>
      <c r="Q201" s="7" t="s">
        <v>173</v>
      </c>
      <c r="R201" s="7"/>
      <c r="S201" s="7"/>
      <c r="T201" s="13">
        <v>1928</v>
      </c>
      <c r="U201" s="47">
        <f>82-28</f>
        <v>54</v>
      </c>
      <c r="V201" s="47">
        <v>54</v>
      </c>
      <c r="W201" s="13"/>
      <c r="X201" s="7" t="s">
        <v>174</v>
      </c>
      <c r="Y201" s="37" t="s">
        <v>772</v>
      </c>
      <c r="Z201" s="42" t="s">
        <v>662</v>
      </c>
      <c r="AA201" s="37" t="s">
        <v>1452</v>
      </c>
      <c r="AE201" s="17"/>
    </row>
    <row r="202" spans="1:31" ht="25.5" x14ac:dyDescent="0.2">
      <c r="A202" s="59" t="s">
        <v>989</v>
      </c>
      <c r="B202" s="3" t="s">
        <v>803</v>
      </c>
      <c r="C202" s="7" t="s">
        <v>595</v>
      </c>
      <c r="D202" s="18" t="s">
        <v>417</v>
      </c>
      <c r="E202" s="9" t="s">
        <v>457</v>
      </c>
      <c r="F202" s="49" t="s">
        <v>863</v>
      </c>
      <c r="G202" s="9" t="s">
        <v>63</v>
      </c>
      <c r="H202" s="13">
        <v>1983</v>
      </c>
      <c r="I202" s="37"/>
      <c r="J202" s="31">
        <v>30508</v>
      </c>
      <c r="K202" s="7"/>
      <c r="L202" s="21">
        <v>31396</v>
      </c>
      <c r="M202" s="7"/>
      <c r="N202" s="13">
        <v>2.4</v>
      </c>
      <c r="O202" s="13"/>
      <c r="P202" s="7" t="s">
        <v>595</v>
      </c>
      <c r="Q202" s="7" t="s">
        <v>173</v>
      </c>
      <c r="R202" s="7"/>
      <c r="S202" s="7"/>
      <c r="T202" s="13"/>
      <c r="U202" s="47"/>
      <c r="V202" s="47"/>
      <c r="W202" s="13"/>
      <c r="X202" s="7" t="s">
        <v>174</v>
      </c>
      <c r="Y202" s="7" t="s">
        <v>174</v>
      </c>
      <c r="Z202" s="42" t="s">
        <v>662</v>
      </c>
      <c r="AA202" s="37" t="s">
        <v>1453</v>
      </c>
      <c r="AE202" s="17"/>
    </row>
    <row r="203" spans="1:31" ht="25.5" x14ac:dyDescent="0.2">
      <c r="A203" s="59" t="s">
        <v>989</v>
      </c>
      <c r="B203" s="3" t="s">
        <v>803</v>
      </c>
      <c r="C203" s="7" t="s">
        <v>595</v>
      </c>
      <c r="D203" s="18" t="s">
        <v>418</v>
      </c>
      <c r="E203" s="9" t="s">
        <v>642</v>
      </c>
      <c r="F203" s="9" t="s">
        <v>863</v>
      </c>
      <c r="G203" s="9" t="s">
        <v>63</v>
      </c>
      <c r="H203" s="13">
        <v>1985</v>
      </c>
      <c r="I203" s="37"/>
      <c r="J203" s="21">
        <v>31397</v>
      </c>
      <c r="K203" s="7"/>
      <c r="L203" s="21">
        <v>32146</v>
      </c>
      <c r="M203" s="7"/>
      <c r="N203" s="13">
        <v>2</v>
      </c>
      <c r="O203" s="13" t="s">
        <v>0</v>
      </c>
      <c r="P203" s="7"/>
      <c r="Q203" s="7"/>
      <c r="R203" s="7"/>
      <c r="S203" s="7"/>
      <c r="T203" s="13">
        <v>1935</v>
      </c>
      <c r="U203" s="47">
        <f>85-35</f>
        <v>50</v>
      </c>
      <c r="V203" s="47">
        <v>52</v>
      </c>
      <c r="W203" s="13"/>
      <c r="X203" s="7" t="s">
        <v>174</v>
      </c>
      <c r="Y203" s="37" t="s">
        <v>163</v>
      </c>
      <c r="Z203" s="42" t="s">
        <v>662</v>
      </c>
      <c r="AA203" s="37" t="s">
        <v>1454</v>
      </c>
      <c r="AE203" s="17"/>
    </row>
    <row r="204" spans="1:31" ht="38.25" x14ac:dyDescent="0.2">
      <c r="A204" s="59" t="s">
        <v>989</v>
      </c>
      <c r="B204" s="3" t="s">
        <v>803</v>
      </c>
      <c r="C204" s="7" t="s">
        <v>595</v>
      </c>
      <c r="D204" s="18" t="s">
        <v>419</v>
      </c>
      <c r="E204" s="49" t="s">
        <v>1455</v>
      </c>
      <c r="F204" s="9" t="s">
        <v>184</v>
      </c>
      <c r="G204" s="9" t="s">
        <v>63</v>
      </c>
      <c r="H204" s="13">
        <v>1988</v>
      </c>
      <c r="I204" s="45">
        <v>32167</v>
      </c>
      <c r="J204" s="21">
        <v>32147</v>
      </c>
      <c r="K204" s="7"/>
      <c r="L204" s="21">
        <v>33445</v>
      </c>
      <c r="M204" s="7"/>
      <c r="N204" s="13">
        <v>3.6</v>
      </c>
      <c r="O204" s="13" t="s">
        <v>0</v>
      </c>
      <c r="P204" s="7" t="s">
        <v>595</v>
      </c>
      <c r="Q204" s="7" t="s">
        <v>173</v>
      </c>
      <c r="R204" s="7"/>
      <c r="S204" s="7"/>
      <c r="T204" s="23">
        <v>16642</v>
      </c>
      <c r="U204" s="47">
        <v>42</v>
      </c>
      <c r="V204" s="47">
        <v>45</v>
      </c>
      <c r="W204" s="13"/>
      <c r="X204" s="7" t="s">
        <v>174</v>
      </c>
      <c r="Y204" s="37" t="s">
        <v>733</v>
      </c>
      <c r="Z204" s="42" t="s">
        <v>663</v>
      </c>
      <c r="AA204" s="37" t="s">
        <v>1456</v>
      </c>
      <c r="AE204" s="17"/>
    </row>
    <row r="205" spans="1:31" ht="63.75" x14ac:dyDescent="0.2">
      <c r="A205" s="59" t="s">
        <v>989</v>
      </c>
      <c r="B205" s="3" t="s">
        <v>803</v>
      </c>
      <c r="C205" s="7" t="s">
        <v>595</v>
      </c>
      <c r="D205" s="18" t="s">
        <v>631</v>
      </c>
      <c r="E205" s="9" t="s">
        <v>919</v>
      </c>
      <c r="F205" s="49" t="s">
        <v>845</v>
      </c>
      <c r="G205" s="9" t="s">
        <v>63</v>
      </c>
      <c r="H205" s="13">
        <v>1991</v>
      </c>
      <c r="I205" s="37"/>
      <c r="J205" s="21">
        <v>33451</v>
      </c>
      <c r="K205" s="7"/>
      <c r="L205" s="21">
        <v>35020</v>
      </c>
      <c r="M205" s="7"/>
      <c r="N205" s="13">
        <v>4.25</v>
      </c>
      <c r="O205" s="13"/>
      <c r="P205" s="7" t="s">
        <v>632</v>
      </c>
      <c r="Q205" s="7" t="s">
        <v>174</v>
      </c>
      <c r="R205" s="7"/>
      <c r="S205" s="7"/>
      <c r="T205" s="23">
        <v>19256</v>
      </c>
      <c r="U205" s="47">
        <v>38</v>
      </c>
      <c r="V205" s="47">
        <f>95-52</f>
        <v>43</v>
      </c>
      <c r="W205" s="13"/>
      <c r="X205" s="7" t="s">
        <v>174</v>
      </c>
      <c r="Y205" s="7" t="s">
        <v>174</v>
      </c>
      <c r="Z205" s="42" t="s">
        <v>662</v>
      </c>
      <c r="AA205" s="37" t="s">
        <v>1457</v>
      </c>
      <c r="AE205" s="17"/>
    </row>
    <row r="206" spans="1:31" ht="25.5" x14ac:dyDescent="0.2">
      <c r="A206" s="59" t="s">
        <v>989</v>
      </c>
      <c r="B206" s="3" t="s">
        <v>803</v>
      </c>
      <c r="C206" s="7" t="s">
        <v>595</v>
      </c>
      <c r="D206" s="18" t="s">
        <v>241</v>
      </c>
      <c r="E206" s="9" t="s">
        <v>242</v>
      </c>
      <c r="F206" s="9" t="s">
        <v>863</v>
      </c>
      <c r="G206" s="9" t="s">
        <v>63</v>
      </c>
      <c r="H206" s="13">
        <v>1995</v>
      </c>
      <c r="I206" s="37"/>
      <c r="J206" s="21">
        <v>35021</v>
      </c>
      <c r="K206" s="7"/>
      <c r="L206" s="21">
        <v>36475</v>
      </c>
      <c r="M206" s="7"/>
      <c r="N206" s="13">
        <v>4</v>
      </c>
      <c r="O206" s="13"/>
      <c r="P206" s="7"/>
      <c r="Q206" s="7"/>
      <c r="R206" s="7"/>
      <c r="S206" s="7"/>
      <c r="T206" s="23"/>
      <c r="U206" s="47"/>
      <c r="V206" s="47"/>
      <c r="W206" s="13"/>
      <c r="X206" s="7" t="s">
        <v>174</v>
      </c>
      <c r="Y206" s="7" t="s">
        <v>174</v>
      </c>
      <c r="Z206" s="42" t="s">
        <v>662</v>
      </c>
      <c r="AA206" s="37" t="s">
        <v>1458</v>
      </c>
      <c r="AE206" s="17"/>
    </row>
    <row r="207" spans="1:31" ht="38.25" x14ac:dyDescent="0.2">
      <c r="A207" s="59" t="s">
        <v>989</v>
      </c>
      <c r="B207" s="3" t="s">
        <v>803</v>
      </c>
      <c r="C207" s="7" t="s">
        <v>595</v>
      </c>
      <c r="D207" s="18" t="s">
        <v>202</v>
      </c>
      <c r="E207" s="9" t="s">
        <v>244</v>
      </c>
      <c r="F207" s="9" t="s">
        <v>184</v>
      </c>
      <c r="G207" s="9" t="s">
        <v>63</v>
      </c>
      <c r="H207" s="14">
        <v>1999</v>
      </c>
      <c r="I207" s="14"/>
      <c r="J207" s="31">
        <v>36476</v>
      </c>
      <c r="K207" s="7"/>
      <c r="L207" s="31">
        <v>37290</v>
      </c>
      <c r="M207" s="7"/>
      <c r="N207" s="13">
        <v>2.25</v>
      </c>
      <c r="O207" s="13" t="s">
        <v>175</v>
      </c>
      <c r="P207" s="7" t="s">
        <v>595</v>
      </c>
      <c r="Q207" s="7" t="s">
        <v>173</v>
      </c>
      <c r="R207" s="7"/>
      <c r="S207" s="7"/>
      <c r="T207" s="23">
        <v>20585</v>
      </c>
      <c r="U207" s="47">
        <f>99-56</f>
        <v>43</v>
      </c>
      <c r="V207" s="47">
        <v>45</v>
      </c>
      <c r="W207" s="13"/>
      <c r="X207" s="7" t="s">
        <v>174</v>
      </c>
      <c r="Y207" s="37" t="s">
        <v>792</v>
      </c>
      <c r="Z207" s="42" t="s">
        <v>662</v>
      </c>
      <c r="AA207" s="95" t="s">
        <v>1459</v>
      </c>
      <c r="AE207" s="17"/>
    </row>
    <row r="208" spans="1:31" ht="25.5" x14ac:dyDescent="0.2">
      <c r="A208" s="59" t="s">
        <v>989</v>
      </c>
      <c r="B208" s="3" t="s">
        <v>803</v>
      </c>
      <c r="C208" s="7" t="s">
        <v>595</v>
      </c>
      <c r="D208" s="18" t="s">
        <v>476</v>
      </c>
      <c r="E208" s="9" t="s">
        <v>648</v>
      </c>
      <c r="F208" s="9" t="s">
        <v>184</v>
      </c>
      <c r="G208" s="9" t="s">
        <v>866</v>
      </c>
      <c r="H208" s="14">
        <v>2002</v>
      </c>
      <c r="I208" s="14"/>
      <c r="J208" s="31">
        <v>37295</v>
      </c>
      <c r="K208" s="7"/>
      <c r="L208" s="31">
        <v>37376</v>
      </c>
      <c r="M208" s="7"/>
      <c r="N208" s="13">
        <v>0.2</v>
      </c>
      <c r="O208" s="13"/>
      <c r="P208" s="7"/>
      <c r="Q208" s="7"/>
      <c r="R208" s="7"/>
      <c r="S208" s="7"/>
      <c r="T208" s="13"/>
      <c r="U208" s="47"/>
      <c r="V208" s="47"/>
      <c r="W208" s="13"/>
      <c r="X208" s="7" t="s">
        <v>174</v>
      </c>
      <c r="Y208" s="7" t="s">
        <v>174</v>
      </c>
      <c r="Z208" s="42" t="s">
        <v>662</v>
      </c>
      <c r="AA208" s="95" t="s">
        <v>1460</v>
      </c>
      <c r="AE208" s="17"/>
    </row>
    <row r="209" spans="1:31" ht="51" x14ac:dyDescent="0.2">
      <c r="A209" s="59" t="s">
        <v>989</v>
      </c>
      <c r="B209" s="3" t="s">
        <v>803</v>
      </c>
      <c r="C209" s="7" t="s">
        <v>595</v>
      </c>
      <c r="D209" s="18" t="s">
        <v>243</v>
      </c>
      <c r="E209" s="42" t="s">
        <v>244</v>
      </c>
      <c r="F209" s="42" t="s">
        <v>184</v>
      </c>
      <c r="G209" s="9" t="s">
        <v>63</v>
      </c>
      <c r="H209" s="14">
        <v>2002</v>
      </c>
      <c r="I209" s="14"/>
      <c r="J209" s="31">
        <v>37377</v>
      </c>
      <c r="K209" s="7"/>
      <c r="L209" s="31">
        <v>38446</v>
      </c>
      <c r="M209" s="7"/>
      <c r="N209" s="13">
        <v>3</v>
      </c>
      <c r="O209" s="13" t="s">
        <v>0</v>
      </c>
      <c r="P209" s="96" t="s">
        <v>1148</v>
      </c>
      <c r="Q209" s="96" t="s">
        <v>173</v>
      </c>
      <c r="R209" s="96" t="s">
        <v>1149</v>
      </c>
      <c r="S209" s="96" t="s">
        <v>173</v>
      </c>
      <c r="T209" s="97">
        <v>1951</v>
      </c>
      <c r="U209" s="47">
        <f>2002-1951</f>
        <v>51</v>
      </c>
      <c r="V209" s="47">
        <v>54</v>
      </c>
      <c r="W209" s="13"/>
      <c r="X209" s="7" t="s">
        <v>174</v>
      </c>
      <c r="Y209" s="7" t="s">
        <v>174</v>
      </c>
      <c r="Z209" s="42" t="s">
        <v>662</v>
      </c>
      <c r="AA209" s="95" t="s">
        <v>1461</v>
      </c>
      <c r="AE209" s="17"/>
    </row>
    <row r="210" spans="1:31" ht="63.75" x14ac:dyDescent="0.2">
      <c r="A210" s="59" t="s">
        <v>989</v>
      </c>
      <c r="B210" s="3" t="s">
        <v>803</v>
      </c>
      <c r="C210" s="7" t="s">
        <v>595</v>
      </c>
      <c r="D210" s="18" t="s">
        <v>615</v>
      </c>
      <c r="E210" s="42" t="s">
        <v>190</v>
      </c>
      <c r="F210" s="42" t="s">
        <v>184</v>
      </c>
      <c r="G210" s="49" t="s">
        <v>63</v>
      </c>
      <c r="H210" s="14">
        <v>2005</v>
      </c>
      <c r="I210" s="32">
        <v>38447</v>
      </c>
      <c r="J210" s="32">
        <v>38442</v>
      </c>
      <c r="K210" s="7"/>
      <c r="L210" s="45">
        <v>40136</v>
      </c>
      <c r="M210" s="7"/>
      <c r="N210" s="13">
        <v>4.5</v>
      </c>
      <c r="O210" s="13" t="s">
        <v>175</v>
      </c>
      <c r="P210" s="7" t="s">
        <v>998</v>
      </c>
      <c r="Q210" s="7" t="s">
        <v>173</v>
      </c>
      <c r="R210" s="7"/>
      <c r="S210" s="7"/>
      <c r="T210" s="13"/>
      <c r="U210" s="47"/>
      <c r="V210" s="47"/>
      <c r="W210" s="13"/>
      <c r="X210" s="7" t="s">
        <v>174</v>
      </c>
      <c r="Y210" s="37" t="s">
        <v>389</v>
      </c>
      <c r="Z210" s="42" t="s">
        <v>663</v>
      </c>
      <c r="AA210" s="95" t="s">
        <v>1462</v>
      </c>
      <c r="AE210" s="17"/>
    </row>
    <row r="211" spans="1:31" ht="63.75" x14ac:dyDescent="0.2">
      <c r="A211" s="59" t="s">
        <v>989</v>
      </c>
      <c r="B211" s="3" t="s">
        <v>803</v>
      </c>
      <c r="C211" s="7" t="s">
        <v>595</v>
      </c>
      <c r="D211" s="107" t="s">
        <v>1463</v>
      </c>
      <c r="E211" s="42" t="s">
        <v>999</v>
      </c>
      <c r="F211" s="42" t="s">
        <v>184</v>
      </c>
      <c r="G211" s="49" t="s">
        <v>551</v>
      </c>
      <c r="H211" s="14">
        <v>2009</v>
      </c>
      <c r="I211" s="32"/>
      <c r="J211" s="45">
        <v>40136</v>
      </c>
      <c r="K211" s="7"/>
      <c r="L211" s="31">
        <v>40724</v>
      </c>
      <c r="M211" s="7"/>
      <c r="N211" s="13">
        <v>1.5</v>
      </c>
      <c r="O211" s="13" t="s">
        <v>175</v>
      </c>
      <c r="P211" s="7" t="s">
        <v>998</v>
      </c>
      <c r="Q211" s="7" t="s">
        <v>173</v>
      </c>
      <c r="R211" s="7" t="s">
        <v>998</v>
      </c>
      <c r="S211" s="7" t="s">
        <v>173</v>
      </c>
      <c r="T211" s="13">
        <v>1951</v>
      </c>
      <c r="U211" s="47">
        <v>57</v>
      </c>
      <c r="V211" s="47">
        <v>59</v>
      </c>
      <c r="W211" s="13"/>
      <c r="X211" s="7" t="s">
        <v>174</v>
      </c>
      <c r="Y211" s="37" t="s">
        <v>1000</v>
      </c>
      <c r="Z211" s="42" t="s">
        <v>662</v>
      </c>
      <c r="AA211" s="95" t="s">
        <v>1464</v>
      </c>
      <c r="AE211" s="17"/>
    </row>
    <row r="212" spans="1:31" ht="25.5" x14ac:dyDescent="0.2">
      <c r="A212" s="59" t="s">
        <v>989</v>
      </c>
      <c r="B212" s="3" t="s">
        <v>803</v>
      </c>
      <c r="C212" s="7" t="s">
        <v>596</v>
      </c>
      <c r="D212" s="18" t="s">
        <v>901</v>
      </c>
      <c r="E212" s="49" t="s">
        <v>1465</v>
      </c>
      <c r="F212" s="49" t="s">
        <v>863</v>
      </c>
      <c r="G212" s="49" t="s">
        <v>63</v>
      </c>
      <c r="H212" s="14">
        <v>1935</v>
      </c>
      <c r="I212" s="14"/>
      <c r="J212" s="31">
        <v>12900</v>
      </c>
      <c r="K212" s="7"/>
      <c r="L212" s="31">
        <v>13234</v>
      </c>
      <c r="M212" s="7" t="s">
        <v>654</v>
      </c>
      <c r="N212" s="13">
        <v>0.9</v>
      </c>
      <c r="O212" s="13"/>
      <c r="P212" s="7" t="s">
        <v>597</v>
      </c>
      <c r="Q212" s="7" t="s">
        <v>174</v>
      </c>
      <c r="R212" s="7"/>
      <c r="S212" s="7"/>
      <c r="T212" s="13"/>
      <c r="U212" s="47"/>
      <c r="V212" s="47"/>
      <c r="W212" s="13"/>
      <c r="X212" s="7" t="s">
        <v>174</v>
      </c>
      <c r="Y212" s="7" t="s">
        <v>174</v>
      </c>
      <c r="Z212" s="42" t="s">
        <v>662</v>
      </c>
      <c r="AA212" s="95" t="s">
        <v>1466</v>
      </c>
    </row>
    <row r="213" spans="1:31" ht="38.25" x14ac:dyDescent="0.2">
      <c r="A213" s="59" t="s">
        <v>989</v>
      </c>
      <c r="B213" s="3" t="s">
        <v>803</v>
      </c>
      <c r="C213" s="7" t="s">
        <v>596</v>
      </c>
      <c r="D213" s="18" t="s">
        <v>902</v>
      </c>
      <c r="E213" s="49" t="s">
        <v>396</v>
      </c>
      <c r="F213" s="49" t="s">
        <v>863</v>
      </c>
      <c r="G213" s="49" t="s">
        <v>63</v>
      </c>
      <c r="H213" s="14">
        <v>1936</v>
      </c>
      <c r="I213" s="14"/>
      <c r="J213" s="31">
        <v>13234</v>
      </c>
      <c r="K213" s="7" t="s">
        <v>654</v>
      </c>
      <c r="L213" s="33">
        <v>16371</v>
      </c>
      <c r="M213" s="10" t="s">
        <v>250</v>
      </c>
      <c r="N213" s="13">
        <v>8.6</v>
      </c>
      <c r="O213" s="13"/>
      <c r="P213" s="7" t="s">
        <v>262</v>
      </c>
      <c r="Q213" s="7" t="s">
        <v>174</v>
      </c>
      <c r="R213" s="7"/>
      <c r="S213" s="7"/>
      <c r="T213" s="13"/>
      <c r="U213" s="47"/>
      <c r="V213" s="47"/>
      <c r="W213" s="13"/>
      <c r="X213" s="7" t="s">
        <v>174</v>
      </c>
      <c r="Y213" s="7" t="s">
        <v>174</v>
      </c>
      <c r="Z213" s="42" t="s">
        <v>662</v>
      </c>
      <c r="AA213" s="95" t="s">
        <v>1467</v>
      </c>
    </row>
    <row r="214" spans="1:31" ht="127.5" x14ac:dyDescent="0.2">
      <c r="A214" s="59" t="s">
        <v>989</v>
      </c>
      <c r="B214" s="3" t="s">
        <v>803</v>
      </c>
      <c r="C214" s="7" t="s">
        <v>596</v>
      </c>
      <c r="D214" s="7" t="s">
        <v>629</v>
      </c>
      <c r="E214" s="49" t="s">
        <v>396</v>
      </c>
      <c r="F214" s="7" t="s">
        <v>863</v>
      </c>
      <c r="G214" s="7" t="s">
        <v>63</v>
      </c>
      <c r="H214" s="13">
        <v>1944</v>
      </c>
      <c r="I214" s="13"/>
      <c r="J214" s="33">
        <v>16371</v>
      </c>
      <c r="K214" s="10" t="s">
        <v>250</v>
      </c>
      <c r="L214" s="31">
        <v>17503</v>
      </c>
      <c r="M214" s="7" t="s">
        <v>959</v>
      </c>
      <c r="N214" s="13">
        <v>3.1</v>
      </c>
      <c r="O214" s="13"/>
      <c r="P214" s="7" t="s">
        <v>597</v>
      </c>
      <c r="Q214" s="7" t="s">
        <v>174</v>
      </c>
      <c r="R214" s="7"/>
      <c r="S214" s="7"/>
      <c r="T214" s="13"/>
      <c r="U214" s="47"/>
      <c r="V214" s="47"/>
      <c r="W214" s="13"/>
      <c r="X214" s="7" t="s">
        <v>174</v>
      </c>
      <c r="Y214" s="7" t="s">
        <v>174</v>
      </c>
      <c r="Z214" s="42" t="s">
        <v>662</v>
      </c>
      <c r="AA214" s="95" t="s">
        <v>1468</v>
      </c>
    </row>
    <row r="215" spans="1:31" ht="25.5" x14ac:dyDescent="0.2">
      <c r="A215" s="59" t="s">
        <v>989</v>
      </c>
      <c r="B215" s="3" t="s">
        <v>803</v>
      </c>
      <c r="C215" s="7" t="s">
        <v>596</v>
      </c>
      <c r="D215" s="7" t="s">
        <v>331</v>
      </c>
      <c r="E215" s="49" t="s">
        <v>352</v>
      </c>
      <c r="F215" s="7" t="s">
        <v>863</v>
      </c>
      <c r="G215" s="7" t="s">
        <v>63</v>
      </c>
      <c r="H215" s="13">
        <v>1947</v>
      </c>
      <c r="I215" s="13"/>
      <c r="J215" s="31">
        <v>17503</v>
      </c>
      <c r="K215" s="7" t="s">
        <v>959</v>
      </c>
      <c r="L215" s="31">
        <v>18777</v>
      </c>
      <c r="M215" s="7" t="s">
        <v>960</v>
      </c>
      <c r="N215" s="13">
        <v>3.5</v>
      </c>
      <c r="O215" s="13"/>
      <c r="P215" s="7" t="s">
        <v>600</v>
      </c>
      <c r="Q215" s="7" t="s">
        <v>174</v>
      </c>
      <c r="R215" s="7"/>
      <c r="S215" s="7"/>
      <c r="T215" s="13"/>
      <c r="U215" s="47"/>
      <c r="V215" s="47"/>
      <c r="W215" s="13"/>
      <c r="X215" s="7" t="s">
        <v>174</v>
      </c>
      <c r="Y215" s="7" t="s">
        <v>174</v>
      </c>
      <c r="Z215" s="42" t="s">
        <v>662</v>
      </c>
      <c r="AA215" s="95" t="s">
        <v>1469</v>
      </c>
    </row>
    <row r="216" spans="1:31" ht="63.75" x14ac:dyDescent="0.2">
      <c r="A216" s="59" t="s">
        <v>989</v>
      </c>
      <c r="B216" s="3" t="s">
        <v>803</v>
      </c>
      <c r="C216" s="7" t="s">
        <v>596</v>
      </c>
      <c r="D216" s="7" t="s">
        <v>30</v>
      </c>
      <c r="E216" s="7" t="s">
        <v>1571</v>
      </c>
      <c r="F216" s="7" t="s">
        <v>845</v>
      </c>
      <c r="G216" s="7" t="s">
        <v>63</v>
      </c>
      <c r="H216" s="13">
        <v>1951</v>
      </c>
      <c r="I216" s="13"/>
      <c r="J216" s="31">
        <v>18777</v>
      </c>
      <c r="K216" s="7" t="s">
        <v>960</v>
      </c>
      <c r="L216" s="31">
        <v>21595</v>
      </c>
      <c r="M216" s="7" t="s">
        <v>961</v>
      </c>
      <c r="N216" s="13">
        <v>7.75</v>
      </c>
      <c r="O216" s="13"/>
      <c r="P216" s="7" t="s">
        <v>1166</v>
      </c>
      <c r="Q216" s="7" t="s">
        <v>174</v>
      </c>
      <c r="R216" s="7"/>
      <c r="S216" s="7"/>
      <c r="T216" s="13"/>
      <c r="U216" s="47"/>
      <c r="V216" s="47"/>
      <c r="W216" s="13"/>
      <c r="X216" s="7" t="s">
        <v>174</v>
      </c>
      <c r="Y216" s="7" t="s">
        <v>174</v>
      </c>
      <c r="Z216" s="42" t="s">
        <v>662</v>
      </c>
      <c r="AA216" s="95" t="s">
        <v>1472</v>
      </c>
    </row>
    <row r="217" spans="1:31" ht="89.25" x14ac:dyDescent="0.2">
      <c r="A217" s="59" t="s">
        <v>989</v>
      </c>
      <c r="B217" s="3" t="s">
        <v>803</v>
      </c>
      <c r="C217" s="7" t="s">
        <v>596</v>
      </c>
      <c r="D217" s="7" t="s">
        <v>1470</v>
      </c>
      <c r="E217" s="42" t="s">
        <v>794</v>
      </c>
      <c r="F217" s="42" t="s">
        <v>781</v>
      </c>
      <c r="G217" s="7"/>
      <c r="H217" s="13">
        <v>1959</v>
      </c>
      <c r="I217" s="13"/>
      <c r="J217" s="31">
        <v>21595</v>
      </c>
      <c r="K217" s="7" t="s">
        <v>961</v>
      </c>
      <c r="L217" s="31">
        <v>25154</v>
      </c>
      <c r="M217" s="7" t="s">
        <v>962</v>
      </c>
      <c r="N217" s="13">
        <v>9.75</v>
      </c>
      <c r="O217" s="13"/>
      <c r="P217" s="42" t="s">
        <v>795</v>
      </c>
      <c r="Q217" s="42" t="s">
        <v>173</v>
      </c>
      <c r="R217" s="42"/>
      <c r="S217" s="42"/>
      <c r="T217" s="97" t="s">
        <v>1127</v>
      </c>
      <c r="U217" s="47">
        <v>69</v>
      </c>
      <c r="V217" s="47">
        <v>79</v>
      </c>
      <c r="W217" s="13"/>
      <c r="X217" s="9" t="s">
        <v>793</v>
      </c>
      <c r="Y217" s="7" t="s">
        <v>174</v>
      </c>
      <c r="Z217" s="42" t="s">
        <v>662</v>
      </c>
      <c r="AA217" s="95" t="s">
        <v>1471</v>
      </c>
    </row>
    <row r="218" spans="1:31" ht="229.5" x14ac:dyDescent="0.2">
      <c r="A218" s="59" t="s">
        <v>989</v>
      </c>
      <c r="B218" s="3" t="s">
        <v>803</v>
      </c>
      <c r="C218" s="7" t="s">
        <v>596</v>
      </c>
      <c r="D218" s="7" t="s">
        <v>421</v>
      </c>
      <c r="E218" s="9" t="s">
        <v>278</v>
      </c>
      <c r="F218" s="9" t="s">
        <v>845</v>
      </c>
      <c r="G218" s="9" t="s">
        <v>63</v>
      </c>
      <c r="H218" s="13">
        <v>1968</v>
      </c>
      <c r="I218" s="23">
        <v>25163</v>
      </c>
      <c r="J218" s="23">
        <v>25162</v>
      </c>
      <c r="K218" s="7" t="s">
        <v>963</v>
      </c>
      <c r="L218" s="31" t="s">
        <v>518</v>
      </c>
      <c r="M218" s="7" t="s">
        <v>964</v>
      </c>
      <c r="N218" s="13">
        <v>5.25</v>
      </c>
      <c r="O218" s="13" t="s">
        <v>165</v>
      </c>
      <c r="P218" s="7" t="s">
        <v>1068</v>
      </c>
      <c r="Q218" s="7" t="s">
        <v>174</v>
      </c>
      <c r="R218" s="7"/>
      <c r="S218" s="7"/>
      <c r="T218" s="23">
        <v>10212</v>
      </c>
      <c r="U218" s="47">
        <v>40</v>
      </c>
      <c r="V218" s="47">
        <v>46</v>
      </c>
      <c r="W218" s="13"/>
      <c r="X218" s="18" t="s">
        <v>815</v>
      </c>
      <c r="Y218" s="7" t="s">
        <v>174</v>
      </c>
      <c r="Z218" s="42" t="s">
        <v>662</v>
      </c>
      <c r="AA218" s="95" t="s">
        <v>1281</v>
      </c>
    </row>
    <row r="219" spans="1:31" ht="76.5" x14ac:dyDescent="0.2">
      <c r="A219" s="59" t="s">
        <v>989</v>
      </c>
      <c r="B219" s="3" t="s">
        <v>803</v>
      </c>
      <c r="C219" s="10" t="s">
        <v>596</v>
      </c>
      <c r="D219" s="18" t="s">
        <v>156</v>
      </c>
      <c r="E219" s="9" t="s">
        <v>27</v>
      </c>
      <c r="F219" s="9"/>
      <c r="G219" s="9" t="s">
        <v>63</v>
      </c>
      <c r="H219" s="14">
        <v>1974</v>
      </c>
      <c r="I219" s="21">
        <v>27094</v>
      </c>
      <c r="J219" s="31">
        <v>27088</v>
      </c>
      <c r="K219" s="7" t="s">
        <v>965</v>
      </c>
      <c r="L219" s="31">
        <v>27144</v>
      </c>
      <c r="M219" s="7" t="s">
        <v>90</v>
      </c>
      <c r="N219" s="29">
        <v>0.2</v>
      </c>
      <c r="O219" s="102" t="s">
        <v>165</v>
      </c>
      <c r="P219" s="106" t="s">
        <v>1473</v>
      </c>
      <c r="Q219" s="106" t="s">
        <v>174</v>
      </c>
      <c r="R219" s="43"/>
      <c r="S219" s="43"/>
      <c r="T219" s="21">
        <v>12250</v>
      </c>
      <c r="U219" s="77">
        <v>40</v>
      </c>
      <c r="V219" s="77">
        <v>40</v>
      </c>
      <c r="W219" s="21"/>
      <c r="X219" s="43" t="s">
        <v>174</v>
      </c>
      <c r="Y219" s="106" t="s">
        <v>1158</v>
      </c>
      <c r="Z219" s="42" t="s">
        <v>662</v>
      </c>
      <c r="AA219" s="95" t="s">
        <v>1474</v>
      </c>
    </row>
    <row r="220" spans="1:31" x14ac:dyDescent="0.2">
      <c r="A220" s="59" t="s">
        <v>989</v>
      </c>
      <c r="B220" s="3" t="s">
        <v>803</v>
      </c>
      <c r="C220" s="10" t="s">
        <v>596</v>
      </c>
      <c r="D220" s="18" t="s">
        <v>469</v>
      </c>
      <c r="E220" s="9"/>
      <c r="F220" s="9"/>
      <c r="G220" s="9"/>
      <c r="H220" s="14">
        <v>1974</v>
      </c>
      <c r="I220" s="21"/>
      <c r="J220" s="31">
        <v>27144</v>
      </c>
      <c r="K220" s="7"/>
      <c r="L220" s="32">
        <v>27302</v>
      </c>
      <c r="M220" s="7"/>
      <c r="N220" s="29">
        <v>0.4</v>
      </c>
      <c r="O220" s="21"/>
      <c r="P220" s="43"/>
      <c r="Q220" s="43"/>
      <c r="R220" s="43"/>
      <c r="S220" s="43"/>
      <c r="T220" s="21"/>
      <c r="U220" s="77"/>
      <c r="V220" s="77"/>
      <c r="W220" s="21"/>
      <c r="X220" s="43" t="s">
        <v>174</v>
      </c>
      <c r="Y220" s="43" t="s">
        <v>174</v>
      </c>
      <c r="Z220" s="96" t="s">
        <v>662</v>
      </c>
      <c r="AA220" s="95" t="s">
        <v>1475</v>
      </c>
    </row>
    <row r="221" spans="1:31" ht="38.25" x14ac:dyDescent="0.2">
      <c r="A221" s="59" t="s">
        <v>989</v>
      </c>
      <c r="B221" s="3" t="s">
        <v>803</v>
      </c>
      <c r="C221" s="10" t="s">
        <v>596</v>
      </c>
      <c r="D221" s="18" t="s">
        <v>167</v>
      </c>
      <c r="E221" s="49" t="s">
        <v>1477</v>
      </c>
      <c r="F221" s="49" t="s">
        <v>184</v>
      </c>
      <c r="G221" s="9" t="s">
        <v>63</v>
      </c>
      <c r="H221" s="14">
        <v>1974</v>
      </c>
      <c r="I221" s="21">
        <v>27311</v>
      </c>
      <c r="J221" s="32">
        <v>27302</v>
      </c>
      <c r="K221" s="5" t="s">
        <v>9</v>
      </c>
      <c r="L221" s="32">
        <v>28905</v>
      </c>
      <c r="M221" s="7"/>
      <c r="N221" s="13">
        <v>4.4000000000000004</v>
      </c>
      <c r="O221" s="13"/>
      <c r="P221" s="7" t="s">
        <v>1476</v>
      </c>
      <c r="Q221" s="7" t="s">
        <v>174</v>
      </c>
      <c r="R221" s="7"/>
      <c r="S221" s="7"/>
      <c r="T221" s="13"/>
      <c r="U221" s="47"/>
      <c r="V221" s="47"/>
      <c r="W221" s="13"/>
      <c r="X221" s="7" t="s">
        <v>174</v>
      </c>
      <c r="Y221" s="7" t="s">
        <v>174</v>
      </c>
      <c r="Z221" s="42" t="s">
        <v>662</v>
      </c>
      <c r="AA221" s="49" t="s">
        <v>1478</v>
      </c>
    </row>
    <row r="222" spans="1:31" ht="102" x14ac:dyDescent="0.2">
      <c r="A222" s="59" t="s">
        <v>989</v>
      </c>
      <c r="B222" s="3" t="s">
        <v>803</v>
      </c>
      <c r="C222" s="10" t="s">
        <v>596</v>
      </c>
      <c r="D222" s="18" t="s">
        <v>874</v>
      </c>
      <c r="E222" s="42" t="s">
        <v>773</v>
      </c>
      <c r="F222" s="42" t="s">
        <v>781</v>
      </c>
      <c r="G222" s="3" t="s">
        <v>63</v>
      </c>
      <c r="H222" s="3">
        <v>1979</v>
      </c>
      <c r="I222" s="37"/>
      <c r="J222" s="32">
        <v>28905</v>
      </c>
      <c r="K222" s="5"/>
      <c r="L222" s="32">
        <v>29265</v>
      </c>
      <c r="M222" s="7"/>
      <c r="N222" s="13">
        <v>1</v>
      </c>
      <c r="O222" s="13" t="s">
        <v>0</v>
      </c>
      <c r="P222" s="42" t="s">
        <v>774</v>
      </c>
      <c r="Q222" s="42" t="s">
        <v>173</v>
      </c>
      <c r="R222" s="42"/>
      <c r="S222" s="42"/>
      <c r="T222" s="22">
        <v>14191</v>
      </c>
      <c r="U222" s="47">
        <v>40</v>
      </c>
      <c r="V222" s="47">
        <v>41</v>
      </c>
      <c r="W222" s="13"/>
      <c r="X222" s="7" t="s">
        <v>174</v>
      </c>
      <c r="Y222" s="37" t="s">
        <v>164</v>
      </c>
      <c r="Z222" s="42" t="s">
        <v>662</v>
      </c>
      <c r="AA222" s="49" t="s">
        <v>1479</v>
      </c>
    </row>
    <row r="223" spans="1:31" ht="25.5" x14ac:dyDescent="0.2">
      <c r="A223" s="59" t="s">
        <v>989</v>
      </c>
      <c r="B223" s="3" t="s">
        <v>803</v>
      </c>
      <c r="C223" s="10" t="s">
        <v>596</v>
      </c>
      <c r="D223" s="107" t="s">
        <v>399</v>
      </c>
      <c r="E223" s="49" t="s">
        <v>546</v>
      </c>
      <c r="F223" s="49" t="s">
        <v>863</v>
      </c>
      <c r="G223" s="49" t="s">
        <v>63</v>
      </c>
      <c r="H223" s="14">
        <v>1980</v>
      </c>
      <c r="I223" s="37"/>
      <c r="J223" s="32">
        <v>29265</v>
      </c>
      <c r="K223" s="5"/>
      <c r="L223" s="32">
        <v>33588</v>
      </c>
      <c r="M223" s="7"/>
      <c r="N223" s="40">
        <v>11.8</v>
      </c>
      <c r="O223" s="13"/>
      <c r="P223" s="7" t="s">
        <v>1480</v>
      </c>
      <c r="Q223" s="7" t="s">
        <v>174</v>
      </c>
      <c r="R223" s="7"/>
      <c r="S223" s="7"/>
      <c r="T223" s="13"/>
      <c r="U223" s="47"/>
      <c r="V223" s="47"/>
      <c r="W223" s="13"/>
      <c r="X223" s="7" t="s">
        <v>174</v>
      </c>
      <c r="Y223" s="37" t="s">
        <v>265</v>
      </c>
      <c r="Z223" s="42" t="s">
        <v>662</v>
      </c>
      <c r="AA223" s="49" t="s">
        <v>1481</v>
      </c>
    </row>
    <row r="224" spans="1:31" ht="51" x14ac:dyDescent="0.2">
      <c r="A224" s="59" t="s">
        <v>989</v>
      </c>
      <c r="B224" s="3" t="s">
        <v>803</v>
      </c>
      <c r="C224" s="10" t="s">
        <v>596</v>
      </c>
      <c r="D224" s="18" t="s">
        <v>400</v>
      </c>
      <c r="E224" s="9" t="s">
        <v>1620</v>
      </c>
      <c r="F224" s="9" t="s">
        <v>184</v>
      </c>
      <c r="G224" s="9" t="s">
        <v>275</v>
      </c>
      <c r="H224" s="14">
        <v>1991</v>
      </c>
      <c r="I224" s="37"/>
      <c r="J224" s="32">
        <v>33588</v>
      </c>
      <c r="K224" s="5"/>
      <c r="L224" s="32">
        <v>35021</v>
      </c>
      <c r="M224" s="7"/>
      <c r="N224" s="40">
        <v>4</v>
      </c>
      <c r="O224" s="13" t="s">
        <v>0</v>
      </c>
      <c r="P224" s="7" t="s">
        <v>274</v>
      </c>
      <c r="Q224" s="7" t="s">
        <v>173</v>
      </c>
      <c r="R224" s="7" t="s">
        <v>1161</v>
      </c>
      <c r="S224" s="7" t="s">
        <v>173</v>
      </c>
      <c r="T224" s="23">
        <v>18665</v>
      </c>
      <c r="U224" s="47">
        <v>40</v>
      </c>
      <c r="V224" s="47">
        <v>44</v>
      </c>
      <c r="W224" s="13"/>
      <c r="X224" s="7" t="s">
        <v>174</v>
      </c>
      <c r="Y224" s="7" t="s">
        <v>174</v>
      </c>
      <c r="Z224" s="42" t="s">
        <v>662</v>
      </c>
      <c r="AA224" s="49" t="s">
        <v>1482</v>
      </c>
    </row>
    <row r="225" spans="1:28" ht="140.25" x14ac:dyDescent="0.2">
      <c r="A225" s="59" t="s">
        <v>989</v>
      </c>
      <c r="B225" s="3" t="s">
        <v>803</v>
      </c>
      <c r="C225" s="10" t="s">
        <v>596</v>
      </c>
      <c r="D225" s="18" t="s">
        <v>470</v>
      </c>
      <c r="E225" s="42" t="s">
        <v>201</v>
      </c>
      <c r="F225" s="42" t="s">
        <v>238</v>
      </c>
      <c r="G225" s="9" t="s">
        <v>381</v>
      </c>
      <c r="H225" s="14">
        <v>1995</v>
      </c>
      <c r="I225" s="37"/>
      <c r="J225" s="32">
        <v>35021</v>
      </c>
      <c r="K225" s="5"/>
      <c r="L225" s="32">
        <v>35390</v>
      </c>
      <c r="M225" s="7"/>
      <c r="N225" s="40">
        <v>1</v>
      </c>
      <c r="O225" s="13" t="s">
        <v>175</v>
      </c>
      <c r="P225" s="42" t="s">
        <v>382</v>
      </c>
      <c r="Q225" s="42" t="s">
        <v>173</v>
      </c>
      <c r="R225" s="42" t="s">
        <v>383</v>
      </c>
      <c r="S225" s="42" t="s">
        <v>173</v>
      </c>
      <c r="T225" s="22">
        <v>13970</v>
      </c>
      <c r="U225" s="47">
        <f>95-38</f>
        <v>57</v>
      </c>
      <c r="V225" s="47">
        <v>58</v>
      </c>
      <c r="W225" s="13"/>
      <c r="X225" s="7" t="s">
        <v>174</v>
      </c>
      <c r="Y225" s="37" t="s">
        <v>255</v>
      </c>
      <c r="Z225" s="42" t="s">
        <v>662</v>
      </c>
      <c r="AA225" s="49" t="s">
        <v>1483</v>
      </c>
    </row>
    <row r="226" spans="1:28" ht="63.75" x14ac:dyDescent="0.2">
      <c r="A226" s="59" t="s">
        <v>989</v>
      </c>
      <c r="B226" s="3" t="s">
        <v>803</v>
      </c>
      <c r="C226" s="10" t="s">
        <v>596</v>
      </c>
      <c r="D226" s="42" t="s">
        <v>416</v>
      </c>
      <c r="E226" s="49" t="s">
        <v>1069</v>
      </c>
      <c r="F226" s="49" t="s">
        <v>184</v>
      </c>
      <c r="G226" s="9" t="s">
        <v>398</v>
      </c>
      <c r="H226" s="14">
        <v>1996</v>
      </c>
      <c r="I226" s="21"/>
      <c r="J226" s="33">
        <v>35391</v>
      </c>
      <c r="K226" s="8"/>
      <c r="L226" s="33">
        <v>37376</v>
      </c>
      <c r="M226" s="8"/>
      <c r="N226" s="29">
        <v>5.4</v>
      </c>
      <c r="O226" s="21" t="s">
        <v>175</v>
      </c>
      <c r="P226" s="106" t="s">
        <v>596</v>
      </c>
      <c r="Q226" s="106" t="s">
        <v>173</v>
      </c>
      <c r="R226" s="43"/>
      <c r="S226" s="43"/>
      <c r="T226" s="29">
        <v>1953</v>
      </c>
      <c r="U226" s="77">
        <v>44</v>
      </c>
      <c r="V226" s="77">
        <v>49</v>
      </c>
      <c r="W226" s="29"/>
      <c r="X226" s="43" t="s">
        <v>174</v>
      </c>
      <c r="Y226" s="37" t="s">
        <v>892</v>
      </c>
      <c r="Z226" s="42" t="s">
        <v>662</v>
      </c>
      <c r="AA226" s="95" t="s">
        <v>1484</v>
      </c>
    </row>
    <row r="227" spans="1:28" ht="25.5" x14ac:dyDescent="0.2">
      <c r="A227" s="59" t="s">
        <v>989</v>
      </c>
      <c r="B227" s="3" t="s">
        <v>803</v>
      </c>
      <c r="C227" s="10" t="s">
        <v>596</v>
      </c>
      <c r="D227" s="18" t="s">
        <v>131</v>
      </c>
      <c r="E227" s="49" t="s">
        <v>27</v>
      </c>
      <c r="F227" s="49" t="s">
        <v>863</v>
      </c>
      <c r="G227" s="49" t="s">
        <v>63</v>
      </c>
      <c r="H227" s="14">
        <v>2002</v>
      </c>
      <c r="I227" s="21"/>
      <c r="J227" s="33">
        <v>37376</v>
      </c>
      <c r="K227" s="8"/>
      <c r="L227" s="33">
        <v>38446</v>
      </c>
      <c r="M227" s="8"/>
      <c r="N227" s="29">
        <v>3</v>
      </c>
      <c r="O227" s="21"/>
      <c r="P227" s="106" t="s">
        <v>1485</v>
      </c>
      <c r="Q227" s="106" t="s">
        <v>173</v>
      </c>
      <c r="R227" s="43"/>
      <c r="S227" s="43"/>
      <c r="T227" s="21"/>
      <c r="U227" s="77"/>
      <c r="V227" s="77"/>
      <c r="W227" s="21"/>
      <c r="X227" s="37" t="s">
        <v>174</v>
      </c>
      <c r="Y227" s="43" t="s">
        <v>174</v>
      </c>
      <c r="Z227" s="42" t="s">
        <v>662</v>
      </c>
      <c r="AA227" s="95" t="s">
        <v>1486</v>
      </c>
    </row>
    <row r="228" spans="1:28" ht="38.25" x14ac:dyDescent="0.2">
      <c r="A228" s="59" t="s">
        <v>989</v>
      </c>
      <c r="B228" s="3" t="s">
        <v>803</v>
      </c>
      <c r="C228" s="10" t="s">
        <v>596</v>
      </c>
      <c r="D228" s="18" t="s">
        <v>405</v>
      </c>
      <c r="E228" s="49" t="s">
        <v>1488</v>
      </c>
      <c r="F228" s="49" t="s">
        <v>184</v>
      </c>
      <c r="G228" s="9" t="s">
        <v>63</v>
      </c>
      <c r="H228" s="14">
        <v>2005</v>
      </c>
      <c r="I228" s="32">
        <v>38447</v>
      </c>
      <c r="J228" s="32">
        <v>38442</v>
      </c>
      <c r="K228" s="8"/>
      <c r="L228" s="32">
        <v>39486</v>
      </c>
      <c r="M228" s="8"/>
      <c r="N228" s="29">
        <v>3</v>
      </c>
      <c r="O228" s="21" t="s">
        <v>175</v>
      </c>
      <c r="P228" s="106" t="s">
        <v>1487</v>
      </c>
      <c r="Q228" s="106" t="s">
        <v>173</v>
      </c>
      <c r="R228" s="43"/>
      <c r="S228" s="43"/>
      <c r="T228" s="21"/>
      <c r="U228" s="77"/>
      <c r="V228" s="77"/>
      <c r="W228" s="21"/>
      <c r="X228" s="9" t="s">
        <v>174</v>
      </c>
      <c r="Y228" s="37" t="s">
        <v>64</v>
      </c>
      <c r="Z228" s="42" t="s">
        <v>662</v>
      </c>
      <c r="AA228" s="95" t="s">
        <v>1489</v>
      </c>
      <c r="AB228" s="80"/>
    </row>
    <row r="229" spans="1:28" ht="63.75" x14ac:dyDescent="0.2">
      <c r="A229" s="59" t="s">
        <v>989</v>
      </c>
      <c r="B229" s="3" t="s">
        <v>803</v>
      </c>
      <c r="C229" s="10" t="s">
        <v>596</v>
      </c>
      <c r="D229" s="107" t="s">
        <v>1490</v>
      </c>
      <c r="E229" s="9" t="s">
        <v>1003</v>
      </c>
      <c r="F229" s="9" t="s">
        <v>184</v>
      </c>
      <c r="G229" s="9" t="s">
        <v>398</v>
      </c>
      <c r="H229" s="14">
        <v>2008</v>
      </c>
      <c r="I229" s="32">
        <v>39486</v>
      </c>
      <c r="J229" s="32">
        <v>39486</v>
      </c>
      <c r="K229" s="8"/>
      <c r="L229" s="33">
        <v>40724</v>
      </c>
      <c r="M229" s="8"/>
      <c r="N229" s="29">
        <v>3.25</v>
      </c>
      <c r="O229" s="21" t="s">
        <v>175</v>
      </c>
      <c r="P229" s="43" t="s">
        <v>1001</v>
      </c>
      <c r="Q229" s="43" t="s">
        <v>173</v>
      </c>
      <c r="R229" s="43" t="s">
        <v>1002</v>
      </c>
      <c r="S229" s="43" t="s">
        <v>173</v>
      </c>
      <c r="T229" s="29">
        <v>1957</v>
      </c>
      <c r="U229" s="77">
        <f>2008-1957</f>
        <v>51</v>
      </c>
      <c r="V229" s="77">
        <v>54</v>
      </c>
      <c r="W229" s="21"/>
      <c r="X229" s="9" t="s">
        <v>174</v>
      </c>
      <c r="Y229" s="37"/>
      <c r="Z229" s="42" t="s">
        <v>662</v>
      </c>
      <c r="AA229" s="95" t="s">
        <v>1491</v>
      </c>
      <c r="AB229" s="80"/>
    </row>
    <row r="230" spans="1:28" ht="38.25" x14ac:dyDescent="0.2">
      <c r="A230" s="59" t="s">
        <v>989</v>
      </c>
      <c r="B230" s="3" t="s">
        <v>804</v>
      </c>
      <c r="C230" s="10" t="s">
        <v>597</v>
      </c>
      <c r="D230" s="107" t="s">
        <v>332</v>
      </c>
      <c r="E230" s="9" t="s">
        <v>333</v>
      </c>
      <c r="F230" s="9" t="s">
        <v>362</v>
      </c>
      <c r="G230" s="49" t="s">
        <v>63</v>
      </c>
      <c r="H230" s="14">
        <v>1926</v>
      </c>
      <c r="I230" s="21"/>
      <c r="J230" s="21">
        <v>9659</v>
      </c>
      <c r="K230" s="8"/>
      <c r="L230" s="21">
        <v>13717</v>
      </c>
      <c r="M230" s="8"/>
      <c r="N230" s="29">
        <v>11.1</v>
      </c>
      <c r="O230" s="21"/>
      <c r="P230" s="106" t="s">
        <v>1492</v>
      </c>
      <c r="Q230" s="106" t="s">
        <v>174</v>
      </c>
      <c r="R230" s="43"/>
      <c r="S230" s="43"/>
      <c r="T230" s="21"/>
      <c r="U230" s="77"/>
      <c r="V230" s="77"/>
      <c r="W230" s="21">
        <v>13717</v>
      </c>
      <c r="X230" s="43" t="s">
        <v>174</v>
      </c>
      <c r="Y230" s="43" t="s">
        <v>174</v>
      </c>
      <c r="Z230" s="42" t="s">
        <v>662</v>
      </c>
      <c r="AA230" s="95" t="s">
        <v>1493</v>
      </c>
    </row>
    <row r="231" spans="1:28" ht="114.75" x14ac:dyDescent="0.2">
      <c r="A231" s="59" t="s">
        <v>989</v>
      </c>
      <c r="B231" s="3" t="s">
        <v>804</v>
      </c>
      <c r="C231" s="10" t="s">
        <v>597</v>
      </c>
      <c r="D231" s="18" t="s">
        <v>569</v>
      </c>
      <c r="E231" s="9" t="s">
        <v>325</v>
      </c>
      <c r="F231" s="9" t="s">
        <v>362</v>
      </c>
      <c r="G231" s="49" t="s">
        <v>63</v>
      </c>
      <c r="H231" s="14">
        <v>1937</v>
      </c>
      <c r="I231" s="21"/>
      <c r="J231" s="33">
        <v>13723</v>
      </c>
      <c r="K231" s="8"/>
      <c r="L231" s="33">
        <v>16354</v>
      </c>
      <c r="M231" s="5" t="s">
        <v>360</v>
      </c>
      <c r="N231" s="29">
        <v>7.25</v>
      </c>
      <c r="O231" s="21"/>
      <c r="P231" s="43" t="s">
        <v>590</v>
      </c>
      <c r="Q231" s="43" t="s">
        <v>174</v>
      </c>
      <c r="R231" s="43"/>
      <c r="S231" s="43"/>
      <c r="T231" s="102" t="s">
        <v>1126</v>
      </c>
      <c r="U231" s="77">
        <v>54</v>
      </c>
      <c r="V231" s="77">
        <v>61</v>
      </c>
      <c r="W231" s="21">
        <v>23348</v>
      </c>
      <c r="X231" s="9" t="s">
        <v>932</v>
      </c>
      <c r="Y231" s="43" t="s">
        <v>174</v>
      </c>
      <c r="Z231" s="42" t="s">
        <v>662</v>
      </c>
      <c r="AA231" s="95" t="s">
        <v>1494</v>
      </c>
    </row>
    <row r="232" spans="1:28" ht="38.25" x14ac:dyDescent="0.2">
      <c r="A232" s="59" t="s">
        <v>989</v>
      </c>
      <c r="B232" s="3" t="s">
        <v>804</v>
      </c>
      <c r="C232" s="10" t="s">
        <v>597</v>
      </c>
      <c r="D232" s="18" t="s">
        <v>570</v>
      </c>
      <c r="E232" s="9" t="s">
        <v>877</v>
      </c>
      <c r="F232" s="9" t="s">
        <v>362</v>
      </c>
      <c r="G232" s="49" t="s">
        <v>63</v>
      </c>
      <c r="H232" s="14">
        <v>1944</v>
      </c>
      <c r="I232" s="21"/>
      <c r="J232" s="33">
        <v>16354</v>
      </c>
      <c r="K232" s="5" t="s">
        <v>360</v>
      </c>
      <c r="L232" s="33">
        <v>17231</v>
      </c>
      <c r="M232" s="8" t="s">
        <v>876</v>
      </c>
      <c r="N232" s="29">
        <v>2.4</v>
      </c>
      <c r="O232" s="21"/>
      <c r="P232" s="106" t="s">
        <v>597</v>
      </c>
      <c r="Q232" s="106" t="s">
        <v>173</v>
      </c>
      <c r="R232" s="43"/>
      <c r="S232" s="43"/>
      <c r="T232" s="21"/>
      <c r="U232" s="77"/>
      <c r="V232" s="77"/>
      <c r="W232" s="21"/>
      <c r="X232" s="43" t="s">
        <v>174</v>
      </c>
      <c r="Y232" s="43" t="s">
        <v>174</v>
      </c>
      <c r="Z232" s="42" t="s">
        <v>662</v>
      </c>
      <c r="AA232" s="95" t="s">
        <v>1495</v>
      </c>
    </row>
    <row r="233" spans="1:28" ht="216.75" x14ac:dyDescent="0.2">
      <c r="A233" s="59" t="s">
        <v>989</v>
      </c>
      <c r="B233" s="3" t="s">
        <v>804</v>
      </c>
      <c r="C233" s="7" t="s">
        <v>597</v>
      </c>
      <c r="D233" s="7" t="s">
        <v>139</v>
      </c>
      <c r="E233" s="7" t="s">
        <v>396</v>
      </c>
      <c r="F233" s="7" t="s">
        <v>845</v>
      </c>
      <c r="G233" s="7" t="s">
        <v>63</v>
      </c>
      <c r="H233" s="13">
        <v>1947</v>
      </c>
      <c r="I233" s="13"/>
      <c r="J233" s="33">
        <v>17231</v>
      </c>
      <c r="K233" s="8" t="s">
        <v>876</v>
      </c>
      <c r="L233" s="31">
        <v>21590</v>
      </c>
      <c r="M233" s="7" t="s">
        <v>966</v>
      </c>
      <c r="N233" s="13">
        <v>12</v>
      </c>
      <c r="O233" s="13"/>
      <c r="P233" s="7" t="s">
        <v>129</v>
      </c>
      <c r="Q233" s="7" t="s">
        <v>174</v>
      </c>
      <c r="R233" s="7"/>
      <c r="S233" s="7"/>
      <c r="T233" s="23">
        <v>692</v>
      </c>
      <c r="U233" s="47">
        <v>45</v>
      </c>
      <c r="V233" s="47">
        <v>57</v>
      </c>
      <c r="W233" s="23">
        <v>31104</v>
      </c>
      <c r="X233" s="18" t="s">
        <v>130</v>
      </c>
      <c r="Y233" s="7" t="s">
        <v>174</v>
      </c>
      <c r="Z233" s="42" t="s">
        <v>662</v>
      </c>
      <c r="AA233" s="95" t="s">
        <v>1496</v>
      </c>
    </row>
    <row r="234" spans="1:28" ht="38.25" x14ac:dyDescent="0.2">
      <c r="A234" s="59" t="s">
        <v>989</v>
      </c>
      <c r="B234" s="3" t="s">
        <v>804</v>
      </c>
      <c r="C234" s="7" t="s">
        <v>597</v>
      </c>
      <c r="D234" s="7" t="s">
        <v>140</v>
      </c>
      <c r="E234" s="7" t="s">
        <v>1497</v>
      </c>
      <c r="F234" s="7" t="s">
        <v>863</v>
      </c>
      <c r="G234" s="7" t="s">
        <v>63</v>
      </c>
      <c r="H234" s="13">
        <v>1959</v>
      </c>
      <c r="I234" s="13"/>
      <c r="J234" s="31">
        <v>21590</v>
      </c>
      <c r="K234" s="7" t="s">
        <v>966</v>
      </c>
      <c r="L234" s="31">
        <v>25182</v>
      </c>
      <c r="M234" s="7" t="s">
        <v>65</v>
      </c>
      <c r="N234" s="13">
        <v>9.8000000000000007</v>
      </c>
      <c r="O234" s="13"/>
      <c r="P234" s="7" t="s">
        <v>606</v>
      </c>
      <c r="Q234" s="7" t="s">
        <v>174</v>
      </c>
      <c r="R234" s="7"/>
      <c r="S234" s="7"/>
      <c r="T234" s="13"/>
      <c r="U234" s="47"/>
      <c r="V234" s="47"/>
      <c r="W234" s="13"/>
      <c r="X234" s="7" t="s">
        <v>174</v>
      </c>
      <c r="Y234" s="7" t="s">
        <v>174</v>
      </c>
      <c r="Z234" s="42" t="s">
        <v>662</v>
      </c>
      <c r="AA234" s="95" t="s">
        <v>1498</v>
      </c>
    </row>
    <row r="235" spans="1:28" ht="38.25" x14ac:dyDescent="0.2">
      <c r="A235" s="59" t="s">
        <v>989</v>
      </c>
      <c r="B235" s="3" t="s">
        <v>804</v>
      </c>
      <c r="C235" s="7" t="s">
        <v>597</v>
      </c>
      <c r="D235" s="18" t="s">
        <v>157</v>
      </c>
      <c r="E235" s="49" t="s">
        <v>1499</v>
      </c>
      <c r="F235" s="49" t="s">
        <v>845</v>
      </c>
      <c r="G235" s="49" t="s">
        <v>63</v>
      </c>
      <c r="H235" s="14">
        <v>1968</v>
      </c>
      <c r="I235" s="21">
        <v>25191</v>
      </c>
      <c r="J235" s="31">
        <v>25183</v>
      </c>
      <c r="K235" s="7" t="s">
        <v>65</v>
      </c>
      <c r="L235" s="31">
        <v>27144</v>
      </c>
      <c r="M235" s="7" t="s">
        <v>90</v>
      </c>
      <c r="N235" s="13">
        <v>5.3</v>
      </c>
      <c r="O235" s="13"/>
      <c r="P235" s="7" t="s">
        <v>597</v>
      </c>
      <c r="Q235" s="7" t="s">
        <v>173</v>
      </c>
      <c r="R235" s="7"/>
      <c r="S235" s="7"/>
      <c r="T235" s="13"/>
      <c r="U235" s="47"/>
      <c r="V235" s="47"/>
      <c r="W235" s="13"/>
      <c r="X235" s="7" t="s">
        <v>174</v>
      </c>
      <c r="Y235" s="7" t="s">
        <v>174</v>
      </c>
      <c r="Z235" s="42" t="s">
        <v>662</v>
      </c>
      <c r="AA235" s="95" t="s">
        <v>1500</v>
      </c>
    </row>
    <row r="236" spans="1:28" ht="102" x14ac:dyDescent="0.2">
      <c r="A236" s="59" t="s">
        <v>989</v>
      </c>
      <c r="B236" s="3" t="s">
        <v>804</v>
      </c>
      <c r="C236" s="7" t="s">
        <v>597</v>
      </c>
      <c r="D236" s="18" t="s">
        <v>692</v>
      </c>
      <c r="E236" s="9" t="s">
        <v>311</v>
      </c>
      <c r="F236" s="49" t="s">
        <v>845</v>
      </c>
      <c r="G236" s="9" t="s">
        <v>63</v>
      </c>
      <c r="H236" s="14">
        <v>1974</v>
      </c>
      <c r="I236" s="14"/>
      <c r="J236" s="38">
        <v>27268</v>
      </c>
      <c r="K236" s="7" t="s">
        <v>66</v>
      </c>
      <c r="L236" s="31">
        <v>27685</v>
      </c>
      <c r="M236" s="7" t="s">
        <v>20</v>
      </c>
      <c r="N236" s="13">
        <v>1.2</v>
      </c>
      <c r="O236" s="13"/>
      <c r="P236" s="7" t="s">
        <v>597</v>
      </c>
      <c r="Q236" s="7" t="s">
        <v>173</v>
      </c>
      <c r="R236" s="7"/>
      <c r="S236" s="7"/>
      <c r="T236" s="23">
        <v>11186</v>
      </c>
      <c r="U236" s="47">
        <v>44</v>
      </c>
      <c r="V236" s="47">
        <v>45</v>
      </c>
      <c r="W236" s="13"/>
      <c r="X236" s="37" t="s">
        <v>828</v>
      </c>
      <c r="Y236" s="7" t="s">
        <v>174</v>
      </c>
      <c r="Z236" s="42" t="s">
        <v>662</v>
      </c>
      <c r="AA236" s="95" t="s">
        <v>1501</v>
      </c>
    </row>
    <row r="237" spans="1:28" ht="76.5" x14ac:dyDescent="0.2">
      <c r="A237" s="59" t="s">
        <v>989</v>
      </c>
      <c r="B237" s="3" t="s">
        <v>804</v>
      </c>
      <c r="C237" s="7" t="s">
        <v>597</v>
      </c>
      <c r="D237" s="18" t="s">
        <v>264</v>
      </c>
      <c r="E237" s="9" t="s">
        <v>642</v>
      </c>
      <c r="F237" s="9" t="s">
        <v>863</v>
      </c>
      <c r="G237" s="9" t="s">
        <v>63</v>
      </c>
      <c r="H237" s="14">
        <v>1975</v>
      </c>
      <c r="I237" s="14"/>
      <c r="J237" s="31">
        <v>27685</v>
      </c>
      <c r="K237" s="7" t="s">
        <v>20</v>
      </c>
      <c r="L237" s="31">
        <v>29265</v>
      </c>
      <c r="M237" s="7"/>
      <c r="N237" s="13">
        <v>4.3</v>
      </c>
      <c r="O237" s="13" t="s">
        <v>175</v>
      </c>
      <c r="P237" s="7" t="s">
        <v>597</v>
      </c>
      <c r="Q237" s="7" t="s">
        <v>173</v>
      </c>
      <c r="R237" s="7"/>
      <c r="S237" s="7"/>
      <c r="T237" s="13"/>
      <c r="U237" s="47"/>
      <c r="V237" s="47"/>
      <c r="W237" s="13"/>
      <c r="X237" s="7" t="s">
        <v>174</v>
      </c>
      <c r="Y237" s="7" t="s">
        <v>317</v>
      </c>
      <c r="Z237" s="42" t="s">
        <v>662</v>
      </c>
      <c r="AA237" s="95" t="s">
        <v>1502</v>
      </c>
    </row>
    <row r="238" spans="1:28" ht="25.5" x14ac:dyDescent="0.2">
      <c r="A238" s="59" t="s">
        <v>989</v>
      </c>
      <c r="B238" s="3" t="s">
        <v>804</v>
      </c>
      <c r="C238" s="7" t="s">
        <v>597</v>
      </c>
      <c r="D238" s="18" t="s">
        <v>401</v>
      </c>
      <c r="E238" s="49" t="s">
        <v>1504</v>
      </c>
      <c r="F238" s="49" t="s">
        <v>863</v>
      </c>
      <c r="G238" s="49" t="s">
        <v>398</v>
      </c>
      <c r="H238" s="14">
        <v>1980</v>
      </c>
      <c r="I238" s="14"/>
      <c r="J238" s="31">
        <v>29265</v>
      </c>
      <c r="K238" s="7"/>
      <c r="L238" s="31">
        <v>30372</v>
      </c>
      <c r="M238" s="7"/>
      <c r="N238" s="13">
        <v>3</v>
      </c>
      <c r="O238" s="13"/>
      <c r="P238" s="7" t="s">
        <v>1503</v>
      </c>
      <c r="Q238" s="7" t="s">
        <v>173</v>
      </c>
      <c r="R238" s="7"/>
      <c r="S238" s="7"/>
      <c r="T238" s="23">
        <v>13465</v>
      </c>
      <c r="U238" s="47">
        <v>43</v>
      </c>
      <c r="V238" s="47">
        <v>46</v>
      </c>
      <c r="W238" s="13"/>
      <c r="X238" s="7" t="s">
        <v>174</v>
      </c>
      <c r="Y238" s="7" t="s">
        <v>174</v>
      </c>
      <c r="Z238" s="42" t="s">
        <v>662</v>
      </c>
      <c r="AA238" s="95" t="s">
        <v>1505</v>
      </c>
      <c r="AB238" s="80"/>
    </row>
    <row r="239" spans="1:28" ht="63.75" x14ac:dyDescent="0.2">
      <c r="A239" s="59" t="s">
        <v>989</v>
      </c>
      <c r="B239" s="3" t="s">
        <v>804</v>
      </c>
      <c r="C239" s="7" t="s">
        <v>597</v>
      </c>
      <c r="D239" s="18" t="s">
        <v>914</v>
      </c>
      <c r="E239" s="9" t="s">
        <v>1256</v>
      </c>
      <c r="F239" s="9" t="s">
        <v>863</v>
      </c>
      <c r="G239" s="9" t="s">
        <v>63</v>
      </c>
      <c r="H239" s="14">
        <v>1983</v>
      </c>
      <c r="I239" s="14"/>
      <c r="J239" s="31">
        <v>30508</v>
      </c>
      <c r="K239" s="7"/>
      <c r="L239" s="31">
        <v>33588</v>
      </c>
      <c r="M239" s="7"/>
      <c r="N239" s="13">
        <v>8.4</v>
      </c>
      <c r="O239" s="13" t="s">
        <v>0</v>
      </c>
      <c r="P239" s="7" t="s">
        <v>973</v>
      </c>
      <c r="Q239" s="7" t="s">
        <v>173</v>
      </c>
      <c r="R239" s="7"/>
      <c r="S239" s="7"/>
      <c r="T239" s="23">
        <v>9143</v>
      </c>
      <c r="U239" s="47">
        <f>83-25</f>
        <v>58</v>
      </c>
      <c r="V239" s="47">
        <v>66</v>
      </c>
      <c r="W239" s="23">
        <v>38616</v>
      </c>
      <c r="X239" s="7" t="s">
        <v>174</v>
      </c>
      <c r="Y239" s="37" t="s">
        <v>832</v>
      </c>
      <c r="Z239" s="42" t="s">
        <v>662</v>
      </c>
      <c r="AA239" s="95" t="s">
        <v>1506</v>
      </c>
    </row>
    <row r="240" spans="1:28" ht="63.75" x14ac:dyDescent="0.2">
      <c r="A240" s="59" t="s">
        <v>989</v>
      </c>
      <c r="B240" s="3" t="s">
        <v>804</v>
      </c>
      <c r="C240" s="7" t="s">
        <v>597</v>
      </c>
      <c r="D240" s="18" t="s">
        <v>915</v>
      </c>
      <c r="E240" s="49" t="s">
        <v>1508</v>
      </c>
      <c r="F240" s="36" t="s">
        <v>845</v>
      </c>
      <c r="G240" s="9" t="s">
        <v>63</v>
      </c>
      <c r="H240" s="14">
        <v>1991</v>
      </c>
      <c r="I240" s="14"/>
      <c r="J240" s="31">
        <v>33588</v>
      </c>
      <c r="K240" s="7"/>
      <c r="L240" s="31">
        <v>35019</v>
      </c>
      <c r="M240" s="7"/>
      <c r="N240" s="13">
        <v>4</v>
      </c>
      <c r="O240" s="13" t="s">
        <v>0</v>
      </c>
      <c r="P240" s="7" t="s">
        <v>1507</v>
      </c>
      <c r="Q240" s="7" t="s">
        <v>174</v>
      </c>
      <c r="R240" s="7"/>
      <c r="S240" s="7"/>
      <c r="T240" s="23">
        <v>11118</v>
      </c>
      <c r="U240" s="47">
        <f>91-30</f>
        <v>61</v>
      </c>
      <c r="V240" s="47">
        <v>65</v>
      </c>
      <c r="W240" s="13"/>
      <c r="X240" s="7" t="s">
        <v>174</v>
      </c>
      <c r="Y240" s="7" t="s">
        <v>174</v>
      </c>
      <c r="Z240" s="42" t="s">
        <v>663</v>
      </c>
      <c r="AA240" s="95" t="s">
        <v>1509</v>
      </c>
    </row>
    <row r="241" spans="1:27" ht="89.25" x14ac:dyDescent="0.2">
      <c r="A241" s="59" t="s">
        <v>989</v>
      </c>
      <c r="B241" s="3" t="s">
        <v>804</v>
      </c>
      <c r="C241" s="7" t="s">
        <v>597</v>
      </c>
      <c r="D241" s="18" t="s">
        <v>747</v>
      </c>
      <c r="E241" s="27" t="s">
        <v>972</v>
      </c>
      <c r="F241" s="42" t="s">
        <v>184</v>
      </c>
      <c r="G241" s="9" t="s">
        <v>63</v>
      </c>
      <c r="H241" s="14">
        <v>1995</v>
      </c>
      <c r="I241" s="14"/>
      <c r="J241" s="31">
        <v>35019</v>
      </c>
      <c r="K241" s="7"/>
      <c r="L241" s="31">
        <v>37390</v>
      </c>
      <c r="M241" s="7"/>
      <c r="N241" s="13">
        <v>6.25</v>
      </c>
      <c r="O241" s="13" t="s">
        <v>175</v>
      </c>
      <c r="P241" s="42" t="s">
        <v>973</v>
      </c>
      <c r="Q241" s="42" t="s">
        <v>173</v>
      </c>
      <c r="R241" s="7"/>
      <c r="S241" s="7"/>
      <c r="T241" s="22">
        <v>14941</v>
      </c>
      <c r="U241" s="47">
        <v>55</v>
      </c>
      <c r="V241" s="47">
        <v>61</v>
      </c>
      <c r="W241" s="13"/>
      <c r="X241" s="7" t="s">
        <v>174</v>
      </c>
      <c r="Y241" s="37" t="s">
        <v>814</v>
      </c>
      <c r="Z241" s="42" t="s">
        <v>662</v>
      </c>
      <c r="AA241" s="95" t="s">
        <v>1510</v>
      </c>
    </row>
    <row r="242" spans="1:27" ht="153" x14ac:dyDescent="0.2">
      <c r="A242" s="59" t="s">
        <v>989</v>
      </c>
      <c r="B242" s="3" t="s">
        <v>804</v>
      </c>
      <c r="C242" s="7" t="s">
        <v>597</v>
      </c>
      <c r="D242" s="42" t="s">
        <v>86</v>
      </c>
      <c r="E242" s="9" t="s">
        <v>685</v>
      </c>
      <c r="F242" s="9" t="s">
        <v>863</v>
      </c>
      <c r="G242" s="9" t="s">
        <v>63</v>
      </c>
      <c r="H242" s="14">
        <v>2002</v>
      </c>
      <c r="I242" s="14"/>
      <c r="J242" s="31">
        <v>37390</v>
      </c>
      <c r="K242" s="7"/>
      <c r="L242" s="21">
        <v>37876</v>
      </c>
      <c r="M242" s="7"/>
      <c r="N242" s="13">
        <v>1.3</v>
      </c>
      <c r="O242" s="13" t="s">
        <v>85</v>
      </c>
      <c r="P242" s="7" t="s">
        <v>597</v>
      </c>
      <c r="Q242" s="7" t="s">
        <v>173</v>
      </c>
      <c r="R242" s="7"/>
      <c r="S242" s="7"/>
      <c r="T242" s="23">
        <v>25248</v>
      </c>
      <c r="U242" s="47">
        <f>2002-1969</f>
        <v>33</v>
      </c>
      <c r="V242" s="47">
        <v>34</v>
      </c>
      <c r="W242" s="13"/>
      <c r="X242" s="7" t="s">
        <v>174</v>
      </c>
      <c r="Y242" s="7" t="s">
        <v>1010</v>
      </c>
      <c r="Z242" s="42" t="s">
        <v>663</v>
      </c>
      <c r="AA242" s="95" t="s">
        <v>1511</v>
      </c>
    </row>
    <row r="243" spans="1:27" ht="127.5" x14ac:dyDescent="0.2">
      <c r="A243" s="89" t="s">
        <v>989</v>
      </c>
      <c r="B243" s="3" t="s">
        <v>804</v>
      </c>
      <c r="C243" s="7" t="s">
        <v>597</v>
      </c>
      <c r="D243" s="42" t="s">
        <v>1007</v>
      </c>
      <c r="E243" s="9" t="s">
        <v>642</v>
      </c>
      <c r="F243" s="9" t="s">
        <v>863</v>
      </c>
      <c r="G243" s="9" t="s">
        <v>63</v>
      </c>
      <c r="H243" s="14">
        <v>2003</v>
      </c>
      <c r="I243" s="14"/>
      <c r="J243" s="21">
        <v>37876</v>
      </c>
      <c r="K243" s="7"/>
      <c r="L243" s="21">
        <v>38447</v>
      </c>
      <c r="M243" s="7"/>
      <c r="N243" s="13">
        <v>1.5</v>
      </c>
      <c r="O243" s="13" t="s">
        <v>85</v>
      </c>
      <c r="P243" s="7" t="s">
        <v>597</v>
      </c>
      <c r="Q243" s="7" t="s">
        <v>173</v>
      </c>
      <c r="R243" s="7"/>
      <c r="S243" s="7"/>
      <c r="T243" s="23">
        <v>25283</v>
      </c>
      <c r="U243" s="47">
        <f>2003-1969</f>
        <v>34</v>
      </c>
      <c r="V243" s="47">
        <v>36</v>
      </c>
      <c r="W243" s="13"/>
      <c r="X243" s="7" t="s">
        <v>174</v>
      </c>
      <c r="Y243" s="7" t="s">
        <v>1011</v>
      </c>
      <c r="Z243" s="42" t="s">
        <v>662</v>
      </c>
      <c r="AA243" s="95" t="s">
        <v>1512</v>
      </c>
    </row>
    <row r="244" spans="1:27" ht="76.5" x14ac:dyDescent="0.2">
      <c r="A244" s="59" t="s">
        <v>989</v>
      </c>
      <c r="B244" s="3" t="s">
        <v>804</v>
      </c>
      <c r="C244" s="7" t="s">
        <v>597</v>
      </c>
      <c r="D244" s="18" t="s">
        <v>616</v>
      </c>
      <c r="E244" s="49" t="s">
        <v>1499</v>
      </c>
      <c r="F244" s="9" t="s">
        <v>845</v>
      </c>
      <c r="G244" s="9" t="s">
        <v>63</v>
      </c>
      <c r="H244" s="14">
        <v>2005</v>
      </c>
      <c r="I244" s="32">
        <v>38447</v>
      </c>
      <c r="J244" s="21">
        <v>38447</v>
      </c>
      <c r="K244" s="7"/>
      <c r="L244" s="31">
        <v>39504</v>
      </c>
      <c r="M244" s="7"/>
      <c r="N244" s="13">
        <v>3</v>
      </c>
      <c r="O244" s="13" t="s">
        <v>175</v>
      </c>
      <c r="P244" s="7" t="s">
        <v>597</v>
      </c>
      <c r="Q244" s="7" t="s">
        <v>173</v>
      </c>
      <c r="R244" s="7"/>
      <c r="S244" s="7"/>
      <c r="T244" s="13">
        <v>1949</v>
      </c>
      <c r="U244" s="47">
        <v>56</v>
      </c>
      <c r="V244" s="47">
        <v>59</v>
      </c>
      <c r="W244" s="13"/>
      <c r="X244" s="7" t="s">
        <v>174</v>
      </c>
      <c r="Y244" s="7" t="s">
        <v>174</v>
      </c>
      <c r="Z244" s="42" t="s">
        <v>663</v>
      </c>
      <c r="AA244" s="95" t="s">
        <v>1513</v>
      </c>
    </row>
    <row r="245" spans="1:27" ht="63.75" x14ac:dyDescent="0.2">
      <c r="A245" s="89" t="s">
        <v>989</v>
      </c>
      <c r="B245" s="3" t="s">
        <v>804</v>
      </c>
      <c r="C245" s="7" t="s">
        <v>597</v>
      </c>
      <c r="D245" s="18" t="s">
        <v>1008</v>
      </c>
      <c r="E245" s="9" t="s">
        <v>1012</v>
      </c>
      <c r="F245" s="9" t="s">
        <v>845</v>
      </c>
      <c r="G245" s="9" t="s">
        <v>759</v>
      </c>
      <c r="H245" s="14">
        <v>2008</v>
      </c>
      <c r="I245" s="32"/>
      <c r="J245" s="31">
        <v>39486</v>
      </c>
      <c r="K245" s="7"/>
      <c r="L245" s="31">
        <v>40057</v>
      </c>
      <c r="M245" s="7"/>
      <c r="N245" s="13">
        <v>1.5</v>
      </c>
      <c r="O245" s="13" t="s">
        <v>175</v>
      </c>
      <c r="P245" s="7" t="s">
        <v>1514</v>
      </c>
      <c r="Q245" s="7" t="s">
        <v>174</v>
      </c>
      <c r="R245" s="7"/>
      <c r="S245" s="7"/>
      <c r="T245" s="23">
        <v>20062</v>
      </c>
      <c r="U245" s="47">
        <v>53</v>
      </c>
      <c r="V245" s="47">
        <v>54</v>
      </c>
      <c r="W245" s="13"/>
      <c r="X245" s="7" t="s">
        <v>174</v>
      </c>
      <c r="Y245" s="7" t="s">
        <v>174</v>
      </c>
      <c r="Z245" s="42" t="s">
        <v>663</v>
      </c>
      <c r="AA245" s="95" t="s">
        <v>1515</v>
      </c>
    </row>
    <row r="246" spans="1:27" ht="38.25" x14ac:dyDescent="0.2">
      <c r="A246" s="89" t="s">
        <v>989</v>
      </c>
      <c r="B246" s="3" t="s">
        <v>804</v>
      </c>
      <c r="C246" s="7" t="s">
        <v>597</v>
      </c>
      <c r="D246" s="18" t="s">
        <v>1009</v>
      </c>
      <c r="E246" s="49" t="s">
        <v>1516</v>
      </c>
      <c r="F246" s="9" t="s">
        <v>845</v>
      </c>
      <c r="G246" s="49" t="s">
        <v>63</v>
      </c>
      <c r="H246" s="14">
        <v>2009</v>
      </c>
      <c r="I246" s="31">
        <v>40057</v>
      </c>
      <c r="J246" s="31">
        <v>40057</v>
      </c>
      <c r="K246" s="7"/>
      <c r="L246" s="45">
        <v>40144</v>
      </c>
      <c r="M246" s="7"/>
      <c r="N246" s="13" t="s">
        <v>500</v>
      </c>
      <c r="O246" s="13"/>
      <c r="P246" s="7"/>
      <c r="Q246" s="7"/>
      <c r="R246" s="7"/>
      <c r="S246" s="7"/>
      <c r="T246" s="13"/>
      <c r="U246" s="47"/>
      <c r="V246" s="47"/>
      <c r="W246" s="13"/>
      <c r="X246" s="7"/>
      <c r="Y246" s="7" t="s">
        <v>174</v>
      </c>
      <c r="Z246" s="42" t="s">
        <v>662</v>
      </c>
      <c r="AA246" s="95" t="s">
        <v>1517</v>
      </c>
    </row>
    <row r="247" spans="1:27" ht="51" x14ac:dyDescent="0.2">
      <c r="A247" s="59" t="s">
        <v>989</v>
      </c>
      <c r="B247" s="3" t="s">
        <v>804</v>
      </c>
      <c r="C247" s="7" t="s">
        <v>597</v>
      </c>
      <c r="D247" s="18" t="s">
        <v>1004</v>
      </c>
      <c r="E247" s="9" t="s">
        <v>1005</v>
      </c>
      <c r="F247" s="9" t="s">
        <v>863</v>
      </c>
      <c r="G247" s="9" t="s">
        <v>63</v>
      </c>
      <c r="H247" s="14">
        <v>2009</v>
      </c>
      <c r="I247" s="32"/>
      <c r="J247" s="45">
        <v>40144</v>
      </c>
      <c r="K247" s="7"/>
      <c r="L247" s="33">
        <v>40724</v>
      </c>
      <c r="M247" s="7"/>
      <c r="N247" s="13">
        <v>1.5</v>
      </c>
      <c r="O247" s="13" t="s">
        <v>175</v>
      </c>
      <c r="P247" s="7" t="s">
        <v>1518</v>
      </c>
      <c r="Q247" s="7" t="s">
        <v>173</v>
      </c>
      <c r="R247" s="7"/>
      <c r="S247" s="7"/>
      <c r="T247" s="23">
        <v>25153</v>
      </c>
      <c r="U247" s="47">
        <f>2009-1968</f>
        <v>41</v>
      </c>
      <c r="V247" s="47">
        <v>42</v>
      </c>
      <c r="W247" s="13"/>
      <c r="X247" s="7" t="s">
        <v>174</v>
      </c>
      <c r="Y247" s="7" t="s">
        <v>1006</v>
      </c>
      <c r="Z247" s="42" t="s">
        <v>662</v>
      </c>
      <c r="AA247" s="95" t="s">
        <v>1519</v>
      </c>
    </row>
    <row r="248" spans="1:27" ht="25.5" x14ac:dyDescent="0.2">
      <c r="A248" s="30" t="s">
        <v>989</v>
      </c>
      <c r="B248" s="3" t="s">
        <v>803</v>
      </c>
      <c r="C248" s="7" t="s">
        <v>598</v>
      </c>
      <c r="D248" s="7" t="s">
        <v>1016</v>
      </c>
      <c r="E248" s="7" t="s">
        <v>589</v>
      </c>
      <c r="F248" s="3" t="s">
        <v>362</v>
      </c>
      <c r="G248" s="49" t="s">
        <v>63</v>
      </c>
      <c r="H248" s="37">
        <v>1929</v>
      </c>
      <c r="I248" s="13"/>
      <c r="J248" s="31">
        <v>10869</v>
      </c>
      <c r="K248" s="7"/>
      <c r="L248" s="32">
        <v>12376</v>
      </c>
      <c r="M248" s="7"/>
      <c r="N248" s="13">
        <v>4</v>
      </c>
      <c r="O248" s="37"/>
      <c r="P248" s="37" t="s">
        <v>770</v>
      </c>
      <c r="Q248" s="37" t="s">
        <v>174</v>
      </c>
      <c r="R248" s="84"/>
      <c r="S248" s="84"/>
      <c r="T248" s="84"/>
      <c r="U248" s="100"/>
      <c r="V248" s="100"/>
      <c r="W248" s="84"/>
      <c r="X248" s="37"/>
      <c r="Y248" s="37"/>
      <c r="Z248" s="7" t="s">
        <v>662</v>
      </c>
      <c r="AA248" s="7" t="s">
        <v>1520</v>
      </c>
    </row>
    <row r="249" spans="1:27" ht="63.75" x14ac:dyDescent="0.2">
      <c r="A249" s="59" t="s">
        <v>989</v>
      </c>
      <c r="B249" s="3" t="s">
        <v>803</v>
      </c>
      <c r="C249" s="7" t="s">
        <v>598</v>
      </c>
      <c r="D249" s="96" t="s">
        <v>745</v>
      </c>
      <c r="E249" s="107" t="s">
        <v>457</v>
      </c>
      <c r="F249" s="42" t="s">
        <v>61</v>
      </c>
      <c r="G249" s="9" t="s">
        <v>63</v>
      </c>
      <c r="H249" s="14">
        <v>1933</v>
      </c>
      <c r="I249" s="32"/>
      <c r="J249" s="32">
        <v>12376</v>
      </c>
      <c r="K249" s="7"/>
      <c r="L249" s="31">
        <v>12740</v>
      </c>
      <c r="M249" s="7"/>
      <c r="N249" s="13">
        <v>1</v>
      </c>
      <c r="O249" s="13"/>
      <c r="P249" s="42" t="s">
        <v>746</v>
      </c>
      <c r="Q249" s="42" t="s">
        <v>173</v>
      </c>
      <c r="R249" s="42" t="s">
        <v>746</v>
      </c>
      <c r="S249" s="42" t="s">
        <v>173</v>
      </c>
      <c r="T249" s="97" t="s">
        <v>1168</v>
      </c>
      <c r="U249" s="47">
        <f>1933-1892</f>
        <v>41</v>
      </c>
      <c r="V249" s="47">
        <v>42</v>
      </c>
      <c r="W249" s="13">
        <v>1995</v>
      </c>
      <c r="X249" s="9" t="s">
        <v>918</v>
      </c>
      <c r="Y249" s="3" t="s">
        <v>174</v>
      </c>
      <c r="Z249" s="42" t="s">
        <v>662</v>
      </c>
      <c r="AA249" s="95" t="s">
        <v>1521</v>
      </c>
    </row>
    <row r="250" spans="1:27" ht="38.25" x14ac:dyDescent="0.2">
      <c r="A250" s="59" t="s">
        <v>989</v>
      </c>
      <c r="B250" s="3" t="s">
        <v>803</v>
      </c>
      <c r="C250" s="7" t="s">
        <v>598</v>
      </c>
      <c r="D250" s="18" t="s">
        <v>188</v>
      </c>
      <c r="E250" s="7" t="s">
        <v>307</v>
      </c>
      <c r="F250" s="7" t="s">
        <v>362</v>
      </c>
      <c r="G250" s="49" t="s">
        <v>63</v>
      </c>
      <c r="H250" s="14">
        <v>1934</v>
      </c>
      <c r="I250" s="32"/>
      <c r="J250" s="31">
        <v>12740</v>
      </c>
      <c r="K250" s="7"/>
      <c r="L250" s="31">
        <v>13894</v>
      </c>
      <c r="M250" s="7"/>
      <c r="N250" s="13">
        <v>3.1</v>
      </c>
      <c r="O250" s="13"/>
      <c r="P250" s="7"/>
      <c r="Q250" s="7"/>
      <c r="R250" s="7"/>
      <c r="S250" s="7"/>
      <c r="T250" s="13"/>
      <c r="U250" s="47"/>
      <c r="V250" s="47"/>
      <c r="W250" s="13"/>
      <c r="X250" s="7" t="s">
        <v>174</v>
      </c>
      <c r="Y250" s="7" t="s">
        <v>174</v>
      </c>
      <c r="Z250" s="42" t="s">
        <v>662</v>
      </c>
      <c r="AA250" s="95" t="s">
        <v>1330</v>
      </c>
    </row>
    <row r="251" spans="1:27" ht="114.75" x14ac:dyDescent="0.2">
      <c r="A251" s="59" t="s">
        <v>989</v>
      </c>
      <c r="B251" s="3" t="s">
        <v>803</v>
      </c>
      <c r="C251" s="7" t="s">
        <v>598</v>
      </c>
      <c r="D251" s="42" t="s">
        <v>466</v>
      </c>
      <c r="E251" s="95" t="s">
        <v>1214</v>
      </c>
      <c r="F251" s="42" t="s">
        <v>968</v>
      </c>
      <c r="G251" s="3" t="s">
        <v>551</v>
      </c>
      <c r="H251" s="37">
        <v>1938</v>
      </c>
      <c r="I251" s="21">
        <v>13942</v>
      </c>
      <c r="J251" s="31">
        <v>14110</v>
      </c>
      <c r="K251" s="31" t="s">
        <v>186</v>
      </c>
      <c r="L251" s="45">
        <v>14892</v>
      </c>
      <c r="M251" s="37"/>
      <c r="N251" s="13">
        <v>2.1</v>
      </c>
      <c r="O251" s="13"/>
      <c r="P251" s="42" t="s">
        <v>262</v>
      </c>
      <c r="Q251" s="42" t="s">
        <v>174</v>
      </c>
      <c r="R251" s="42"/>
      <c r="S251" s="42"/>
      <c r="T251" s="97" t="s">
        <v>1115</v>
      </c>
      <c r="U251" s="44">
        <v>47</v>
      </c>
      <c r="V251" s="44">
        <v>49</v>
      </c>
      <c r="W251" s="22">
        <v>22579</v>
      </c>
      <c r="X251" s="18" t="s">
        <v>757</v>
      </c>
      <c r="Y251" s="7" t="s">
        <v>174</v>
      </c>
      <c r="Z251" s="42" t="s">
        <v>662</v>
      </c>
      <c r="AA251" s="95" t="s">
        <v>1215</v>
      </c>
    </row>
    <row r="252" spans="1:27" ht="102" x14ac:dyDescent="0.2">
      <c r="A252" s="59" t="s">
        <v>989</v>
      </c>
      <c r="B252" s="3" t="s">
        <v>803</v>
      </c>
      <c r="C252" s="7" t="s">
        <v>598</v>
      </c>
      <c r="D252" s="18" t="s">
        <v>533</v>
      </c>
      <c r="E252" s="107" t="s">
        <v>1415</v>
      </c>
      <c r="F252" s="27" t="s">
        <v>863</v>
      </c>
      <c r="G252" s="9" t="s">
        <v>63</v>
      </c>
      <c r="H252" s="14">
        <v>1941</v>
      </c>
      <c r="I252" s="14"/>
      <c r="J252" s="31">
        <v>15026</v>
      </c>
      <c r="K252" s="7" t="s">
        <v>67</v>
      </c>
      <c r="L252" s="31">
        <v>15476</v>
      </c>
      <c r="M252" s="7" t="s">
        <v>719</v>
      </c>
      <c r="N252" s="13">
        <v>1.25</v>
      </c>
      <c r="O252" s="13"/>
      <c r="P252" s="107" t="s">
        <v>597</v>
      </c>
      <c r="Q252" s="107" t="s">
        <v>174</v>
      </c>
      <c r="R252" s="107"/>
      <c r="S252" s="107"/>
      <c r="T252" s="102">
        <v>2499</v>
      </c>
      <c r="U252" s="119">
        <v>34</v>
      </c>
      <c r="V252" s="119">
        <v>35</v>
      </c>
      <c r="W252" s="102">
        <v>38115</v>
      </c>
      <c r="X252" s="7" t="s">
        <v>174</v>
      </c>
      <c r="Y252" s="7" t="s">
        <v>174</v>
      </c>
      <c r="Z252" s="42" t="s">
        <v>662</v>
      </c>
      <c r="AA252" s="95" t="s">
        <v>1522</v>
      </c>
    </row>
    <row r="253" spans="1:27" ht="165.75" x14ac:dyDescent="0.2">
      <c r="A253" s="59" t="s">
        <v>989</v>
      </c>
      <c r="B253" s="3" t="s">
        <v>803</v>
      </c>
      <c r="C253" s="7" t="s">
        <v>598</v>
      </c>
      <c r="D253" s="96" t="s">
        <v>138</v>
      </c>
      <c r="E253" s="95" t="s">
        <v>1105</v>
      </c>
      <c r="F253" s="49" t="s">
        <v>184</v>
      </c>
      <c r="G253" s="49" t="s">
        <v>63</v>
      </c>
      <c r="H253" s="14">
        <v>1942</v>
      </c>
      <c r="I253" s="14"/>
      <c r="J253" s="31">
        <v>15476</v>
      </c>
      <c r="K253" s="7" t="s">
        <v>719</v>
      </c>
      <c r="L253" s="31">
        <v>15964</v>
      </c>
      <c r="M253" s="7" t="s">
        <v>913</v>
      </c>
      <c r="N253" s="13">
        <v>1.3</v>
      </c>
      <c r="O253" s="13"/>
      <c r="P253" s="7" t="s">
        <v>1104</v>
      </c>
      <c r="Q253" s="7" t="s">
        <v>174</v>
      </c>
      <c r="R253" s="7" t="s">
        <v>598</v>
      </c>
      <c r="S253" s="7" t="s">
        <v>173</v>
      </c>
      <c r="T253" s="23">
        <v>3194</v>
      </c>
      <c r="U253" s="47">
        <v>33</v>
      </c>
      <c r="V253" s="47">
        <v>34</v>
      </c>
      <c r="W253" s="23">
        <v>36561</v>
      </c>
      <c r="X253" s="37" t="s">
        <v>227</v>
      </c>
      <c r="Y253" s="7" t="s">
        <v>174</v>
      </c>
      <c r="Z253" s="42" t="s">
        <v>662</v>
      </c>
      <c r="AA253" s="95" t="s">
        <v>1523</v>
      </c>
    </row>
    <row r="254" spans="1:27" ht="127.5" x14ac:dyDescent="0.2">
      <c r="A254" s="59" t="s">
        <v>989</v>
      </c>
      <c r="B254" s="3" t="s">
        <v>803</v>
      </c>
      <c r="C254" s="7" t="s">
        <v>598</v>
      </c>
      <c r="D254" s="42" t="s">
        <v>543</v>
      </c>
      <c r="E254" s="3" t="s">
        <v>1260</v>
      </c>
      <c r="F254" s="9" t="s">
        <v>863</v>
      </c>
      <c r="G254" s="9" t="s">
        <v>63</v>
      </c>
      <c r="H254" s="14">
        <v>1943</v>
      </c>
      <c r="I254" s="14"/>
      <c r="J254" s="31">
        <v>15991</v>
      </c>
      <c r="K254" s="7" t="s">
        <v>380</v>
      </c>
      <c r="L254" s="33">
        <v>16371</v>
      </c>
      <c r="M254" s="10" t="s">
        <v>250</v>
      </c>
      <c r="N254" s="13">
        <v>1</v>
      </c>
      <c r="O254" s="13"/>
      <c r="P254" s="7" t="s">
        <v>652</v>
      </c>
      <c r="Q254" s="7" t="s">
        <v>173</v>
      </c>
      <c r="R254" s="7" t="s">
        <v>598</v>
      </c>
      <c r="S254" s="7" t="s">
        <v>173</v>
      </c>
      <c r="T254" s="23">
        <v>4414</v>
      </c>
      <c r="U254" s="47">
        <v>31</v>
      </c>
      <c r="V254" s="47">
        <v>32</v>
      </c>
      <c r="W254" s="13"/>
      <c r="X254" s="7" t="s">
        <v>509</v>
      </c>
      <c r="Y254" s="7" t="s">
        <v>174</v>
      </c>
      <c r="Z254" s="42" t="s">
        <v>662</v>
      </c>
      <c r="AA254" s="95" t="s">
        <v>1524</v>
      </c>
    </row>
    <row r="255" spans="1:27" ht="127.5" x14ac:dyDescent="0.2">
      <c r="A255" s="59" t="s">
        <v>989</v>
      </c>
      <c r="B255" s="3" t="s">
        <v>803</v>
      </c>
      <c r="C255" s="7" t="s">
        <v>598</v>
      </c>
      <c r="D255" s="96" t="s">
        <v>985</v>
      </c>
      <c r="E255" s="3" t="s">
        <v>986</v>
      </c>
      <c r="F255" s="9" t="s">
        <v>845</v>
      </c>
      <c r="G255" s="9" t="s">
        <v>63</v>
      </c>
      <c r="H255" s="14">
        <v>1944</v>
      </c>
      <c r="I255" s="14"/>
      <c r="J255" s="33">
        <v>16371</v>
      </c>
      <c r="K255" s="10" t="s">
        <v>250</v>
      </c>
      <c r="L255" s="31">
        <v>17178</v>
      </c>
      <c r="M255" s="7" t="s">
        <v>239</v>
      </c>
      <c r="N255" s="13">
        <v>2.2000000000000002</v>
      </c>
      <c r="O255" s="13"/>
      <c r="P255" s="96" t="s">
        <v>1107</v>
      </c>
      <c r="Q255" s="96" t="s">
        <v>174</v>
      </c>
      <c r="R255" s="42"/>
      <c r="S255" s="42"/>
      <c r="T255" s="97" t="s">
        <v>1106</v>
      </c>
      <c r="U255" s="44">
        <v>49</v>
      </c>
      <c r="V255" s="44">
        <v>51</v>
      </c>
      <c r="W255" s="22">
        <v>22152</v>
      </c>
      <c r="X255" s="7" t="s">
        <v>174</v>
      </c>
      <c r="Y255" s="7" t="s">
        <v>174</v>
      </c>
      <c r="Z255" s="42" t="s">
        <v>662</v>
      </c>
      <c r="AA255" s="95" t="s">
        <v>1300</v>
      </c>
    </row>
    <row r="256" spans="1:27" ht="89.25" x14ac:dyDescent="0.2">
      <c r="A256" s="59" t="s">
        <v>989</v>
      </c>
      <c r="B256" s="9" t="s">
        <v>803</v>
      </c>
      <c r="C256" s="7" t="s">
        <v>598</v>
      </c>
      <c r="D256" s="7" t="s">
        <v>1525</v>
      </c>
      <c r="E256" s="49" t="s">
        <v>1526</v>
      </c>
      <c r="F256" s="7" t="s">
        <v>863</v>
      </c>
      <c r="G256" s="7" t="s">
        <v>63</v>
      </c>
      <c r="H256" s="13">
        <v>1947</v>
      </c>
      <c r="I256" s="13"/>
      <c r="J256" s="31">
        <v>17178</v>
      </c>
      <c r="K256" s="7" t="s">
        <v>239</v>
      </c>
      <c r="L256" s="31">
        <v>18898</v>
      </c>
      <c r="M256" s="7" t="s">
        <v>68</v>
      </c>
      <c r="N256" s="13">
        <v>4.7</v>
      </c>
      <c r="O256" s="13"/>
      <c r="P256" s="18" t="s">
        <v>527</v>
      </c>
      <c r="Q256" s="42" t="s">
        <v>173</v>
      </c>
      <c r="R256" s="18" t="s">
        <v>527</v>
      </c>
      <c r="S256" s="42" t="s">
        <v>173</v>
      </c>
      <c r="T256" s="97" t="s">
        <v>1125</v>
      </c>
      <c r="U256" s="47">
        <v>49</v>
      </c>
      <c r="V256" s="47">
        <v>54</v>
      </c>
      <c r="W256" s="13"/>
      <c r="X256" s="37" t="s">
        <v>261</v>
      </c>
      <c r="Y256" s="7" t="s">
        <v>174</v>
      </c>
      <c r="Z256" s="42" t="s">
        <v>662</v>
      </c>
      <c r="AA256" s="95" t="s">
        <v>1527</v>
      </c>
    </row>
    <row r="257" spans="1:48" ht="25.5" x14ac:dyDescent="0.2">
      <c r="A257" s="59" t="s">
        <v>989</v>
      </c>
      <c r="B257" s="9" t="s">
        <v>803</v>
      </c>
      <c r="C257" s="7" t="s">
        <v>598</v>
      </c>
      <c r="D257" s="7" t="s">
        <v>330</v>
      </c>
      <c r="E257" s="9" t="s">
        <v>585</v>
      </c>
      <c r="F257" s="7" t="s">
        <v>863</v>
      </c>
      <c r="G257" s="7" t="s">
        <v>866</v>
      </c>
      <c r="H257" s="13">
        <v>1951</v>
      </c>
      <c r="I257" s="13"/>
      <c r="J257" s="31">
        <v>18942</v>
      </c>
      <c r="K257" s="7" t="s">
        <v>69</v>
      </c>
      <c r="L257" s="31">
        <v>19490</v>
      </c>
      <c r="M257" s="7" t="s">
        <v>900</v>
      </c>
      <c r="N257" s="13">
        <v>2</v>
      </c>
      <c r="O257" s="13"/>
      <c r="P257" s="7"/>
      <c r="Q257" s="7"/>
      <c r="R257" s="7"/>
      <c r="S257" s="7"/>
      <c r="T257" s="13"/>
      <c r="U257" s="47"/>
      <c r="V257" s="47"/>
      <c r="W257" s="13"/>
      <c r="X257" s="7" t="s">
        <v>174</v>
      </c>
      <c r="Y257" s="7" t="s">
        <v>174</v>
      </c>
      <c r="Z257" s="42" t="s">
        <v>662</v>
      </c>
      <c r="AA257" s="95" t="s">
        <v>1528</v>
      </c>
    </row>
    <row r="258" spans="1:48" ht="76.5" x14ac:dyDescent="0.2">
      <c r="A258" s="59" t="s">
        <v>989</v>
      </c>
      <c r="B258" s="9" t="s">
        <v>803</v>
      </c>
      <c r="C258" s="7" t="s">
        <v>598</v>
      </c>
      <c r="D258" s="7" t="s">
        <v>741</v>
      </c>
      <c r="E258" s="7" t="s">
        <v>281</v>
      </c>
      <c r="F258" s="7" t="s">
        <v>863</v>
      </c>
      <c r="G258" s="7" t="s">
        <v>63</v>
      </c>
      <c r="H258" s="13">
        <v>1953</v>
      </c>
      <c r="I258" s="13"/>
      <c r="J258" s="31">
        <v>19490</v>
      </c>
      <c r="K258" s="7" t="s">
        <v>900</v>
      </c>
      <c r="L258" s="31">
        <v>20429</v>
      </c>
      <c r="M258" s="7" t="s">
        <v>70</v>
      </c>
      <c r="N258" s="13">
        <v>2.5</v>
      </c>
      <c r="O258" s="13"/>
      <c r="P258" s="7" t="s">
        <v>598</v>
      </c>
      <c r="Q258" s="7" t="s">
        <v>173</v>
      </c>
      <c r="R258" s="7"/>
      <c r="S258" s="7"/>
      <c r="T258" s="13" t="s">
        <v>1124</v>
      </c>
      <c r="U258" s="47">
        <f>1953-1891</f>
        <v>62</v>
      </c>
      <c r="V258" s="47">
        <v>64</v>
      </c>
      <c r="W258" s="13">
        <v>1979</v>
      </c>
      <c r="X258" s="7" t="s">
        <v>410</v>
      </c>
      <c r="Y258" s="7" t="s">
        <v>174</v>
      </c>
      <c r="Z258" s="42" t="s">
        <v>662</v>
      </c>
      <c r="AA258" s="95" t="s">
        <v>1529</v>
      </c>
    </row>
    <row r="259" spans="1:48" ht="38.25" x14ac:dyDescent="0.2">
      <c r="A259" s="59" t="s">
        <v>989</v>
      </c>
      <c r="B259" s="9" t="s">
        <v>803</v>
      </c>
      <c r="C259" s="7" t="s">
        <v>598</v>
      </c>
      <c r="D259" s="7" t="s">
        <v>742</v>
      </c>
      <c r="E259" s="7" t="s">
        <v>1531</v>
      </c>
      <c r="F259" s="7" t="s">
        <v>968</v>
      </c>
      <c r="G259" s="7" t="s">
        <v>551</v>
      </c>
      <c r="H259" s="13">
        <v>1955</v>
      </c>
      <c r="I259" s="13"/>
      <c r="J259" s="31">
        <v>20429</v>
      </c>
      <c r="K259" s="7" t="s">
        <v>70</v>
      </c>
      <c r="L259" s="31">
        <v>22094</v>
      </c>
      <c r="M259" s="7" t="s">
        <v>71</v>
      </c>
      <c r="N259" s="13">
        <v>4.5</v>
      </c>
      <c r="O259" s="13"/>
      <c r="P259" s="7" t="s">
        <v>1530</v>
      </c>
      <c r="Q259" s="7" t="s">
        <v>174</v>
      </c>
      <c r="R259" s="7"/>
      <c r="S259" s="7"/>
      <c r="T259" s="13"/>
      <c r="U259" s="47"/>
      <c r="V259" s="47"/>
      <c r="W259" s="13"/>
      <c r="X259" s="7" t="s">
        <v>174</v>
      </c>
      <c r="Y259" s="7" t="s">
        <v>174</v>
      </c>
      <c r="Z259" s="42" t="s">
        <v>662</v>
      </c>
      <c r="AA259" s="95" t="s">
        <v>1532</v>
      </c>
    </row>
    <row r="260" spans="1:48" ht="165.75" x14ac:dyDescent="0.2">
      <c r="A260" s="59" t="s">
        <v>989</v>
      </c>
      <c r="B260" s="9" t="s">
        <v>803</v>
      </c>
      <c r="C260" s="7" t="s">
        <v>598</v>
      </c>
      <c r="D260" s="7" t="s">
        <v>576</v>
      </c>
      <c r="E260" s="107" t="s">
        <v>457</v>
      </c>
      <c r="F260" s="7" t="s">
        <v>863</v>
      </c>
      <c r="G260" s="7" t="s">
        <v>63</v>
      </c>
      <c r="H260" s="13">
        <v>1960</v>
      </c>
      <c r="I260" s="13"/>
      <c r="J260" s="31">
        <v>22123</v>
      </c>
      <c r="K260" s="7" t="s">
        <v>1172</v>
      </c>
      <c r="L260" s="31">
        <v>22925</v>
      </c>
      <c r="M260" s="7" t="s">
        <v>348</v>
      </c>
      <c r="N260" s="13">
        <v>2.25</v>
      </c>
      <c r="O260" s="13"/>
      <c r="P260" s="7" t="s">
        <v>598</v>
      </c>
      <c r="Q260" s="7" t="s">
        <v>173</v>
      </c>
      <c r="R260" s="7"/>
      <c r="S260" s="7"/>
      <c r="T260" s="23">
        <v>2764</v>
      </c>
      <c r="U260" s="47">
        <v>53</v>
      </c>
      <c r="V260" s="47">
        <v>55</v>
      </c>
      <c r="W260" s="31">
        <v>22925</v>
      </c>
      <c r="X260" s="39" t="s">
        <v>174</v>
      </c>
      <c r="Y260" s="39" t="s">
        <v>174</v>
      </c>
      <c r="Z260" s="42" t="s">
        <v>662</v>
      </c>
      <c r="AA260" s="95" t="s">
        <v>1533</v>
      </c>
    </row>
    <row r="261" spans="1:48" ht="38.25" x14ac:dyDescent="0.2">
      <c r="A261" s="59" t="s">
        <v>989</v>
      </c>
      <c r="B261" s="9" t="s">
        <v>803</v>
      </c>
      <c r="C261" s="7" t="s">
        <v>598</v>
      </c>
      <c r="D261" s="7" t="s">
        <v>577</v>
      </c>
      <c r="E261" s="7" t="s">
        <v>704</v>
      </c>
      <c r="F261" s="7" t="s">
        <v>863</v>
      </c>
      <c r="G261" s="7" t="s">
        <v>63</v>
      </c>
      <c r="H261" s="13">
        <v>1963</v>
      </c>
      <c r="I261" s="13"/>
      <c r="J261" s="31">
        <v>23124</v>
      </c>
      <c r="K261" s="7" t="s">
        <v>72</v>
      </c>
      <c r="L261" s="31">
        <v>25548</v>
      </c>
      <c r="M261" s="7" t="s">
        <v>73</v>
      </c>
      <c r="N261" s="13">
        <v>6.7</v>
      </c>
      <c r="O261" s="13"/>
      <c r="P261" s="7" t="s">
        <v>597</v>
      </c>
      <c r="Q261" s="7" t="s">
        <v>174</v>
      </c>
      <c r="R261" s="7"/>
      <c r="S261" s="7"/>
      <c r="T261" s="13"/>
      <c r="U261" s="47"/>
      <c r="V261" s="47"/>
      <c r="W261" s="13"/>
      <c r="X261" s="7" t="s">
        <v>174</v>
      </c>
      <c r="Y261" s="7" t="s">
        <v>174</v>
      </c>
      <c r="Z261" s="42" t="s">
        <v>662</v>
      </c>
      <c r="AA261" s="95" t="s">
        <v>1535</v>
      </c>
    </row>
    <row r="262" spans="1:48" ht="38.25" x14ac:dyDescent="0.2">
      <c r="A262" s="59" t="s">
        <v>989</v>
      </c>
      <c r="B262" s="9" t="s">
        <v>803</v>
      </c>
      <c r="C262" s="7" t="s">
        <v>598</v>
      </c>
      <c r="D262" s="7" t="s">
        <v>578</v>
      </c>
      <c r="E262" s="7" t="s">
        <v>607</v>
      </c>
      <c r="F262" s="7" t="s">
        <v>863</v>
      </c>
      <c r="G262" s="7" t="s">
        <v>63</v>
      </c>
      <c r="H262" s="13">
        <v>1970</v>
      </c>
      <c r="I262" s="13"/>
      <c r="J262" s="31">
        <v>25577</v>
      </c>
      <c r="K262" s="7" t="s">
        <v>74</v>
      </c>
      <c r="L262" s="31">
        <v>26339</v>
      </c>
      <c r="M262" s="7" t="s">
        <v>75</v>
      </c>
      <c r="N262" s="13">
        <v>2.1</v>
      </c>
      <c r="O262" s="13"/>
      <c r="P262" s="7" t="s">
        <v>586</v>
      </c>
      <c r="Q262" s="7" t="s">
        <v>174</v>
      </c>
      <c r="R262" s="7"/>
      <c r="S262" s="7"/>
      <c r="T262" s="13"/>
      <c r="U262" s="47"/>
      <c r="V262" s="47"/>
      <c r="W262" s="13"/>
      <c r="X262" s="7" t="s">
        <v>174</v>
      </c>
      <c r="Y262" s="7" t="s">
        <v>174</v>
      </c>
      <c r="Z262" s="42" t="s">
        <v>662</v>
      </c>
      <c r="AA262" s="95" t="s">
        <v>1534</v>
      </c>
    </row>
    <row r="263" spans="1:48" ht="38.25" x14ac:dyDescent="0.2">
      <c r="A263" s="59" t="s">
        <v>989</v>
      </c>
      <c r="B263" s="9" t="s">
        <v>803</v>
      </c>
      <c r="C263" s="7" t="s">
        <v>598</v>
      </c>
      <c r="D263" s="18" t="s">
        <v>329</v>
      </c>
      <c r="E263" s="49" t="s">
        <v>1536</v>
      </c>
      <c r="F263" s="49" t="s">
        <v>845</v>
      </c>
      <c r="G263" s="49" t="s">
        <v>63</v>
      </c>
      <c r="H263" s="14">
        <v>1972</v>
      </c>
      <c r="I263" s="21">
        <v>26367</v>
      </c>
      <c r="J263" s="31">
        <v>26358</v>
      </c>
      <c r="K263" s="7" t="s">
        <v>76</v>
      </c>
      <c r="L263" s="31">
        <v>27144</v>
      </c>
      <c r="M263" s="7" t="s">
        <v>90</v>
      </c>
      <c r="N263" s="13">
        <v>2.2000000000000002</v>
      </c>
      <c r="O263" s="13"/>
      <c r="P263" s="7" t="s">
        <v>527</v>
      </c>
      <c r="Q263" s="7" t="s">
        <v>173</v>
      </c>
      <c r="R263" s="7"/>
      <c r="S263" s="7"/>
      <c r="T263" s="13"/>
      <c r="U263" s="47"/>
      <c r="V263" s="47"/>
      <c r="W263" s="13"/>
      <c r="X263" s="7" t="s">
        <v>174</v>
      </c>
      <c r="Y263" s="7" t="s">
        <v>174</v>
      </c>
      <c r="Z263" s="42" t="s">
        <v>662</v>
      </c>
      <c r="AA263" s="95" t="s">
        <v>1537</v>
      </c>
    </row>
    <row r="264" spans="1:48" ht="25.5" x14ac:dyDescent="0.2">
      <c r="A264" s="59" t="s">
        <v>989</v>
      </c>
      <c r="B264" s="3" t="s">
        <v>803</v>
      </c>
      <c r="C264" s="46" t="s">
        <v>598</v>
      </c>
      <c r="D264" s="42" t="s">
        <v>308</v>
      </c>
      <c r="E264" s="95" t="s">
        <v>396</v>
      </c>
      <c r="F264" s="95" t="s">
        <v>863</v>
      </c>
      <c r="G264" s="3" t="s">
        <v>63</v>
      </c>
      <c r="H264" s="15">
        <v>1974</v>
      </c>
      <c r="I264" s="22"/>
      <c r="J264" s="32">
        <v>27302</v>
      </c>
      <c r="K264" s="5" t="s">
        <v>9</v>
      </c>
      <c r="L264" s="32">
        <v>28025</v>
      </c>
      <c r="M264" s="4" t="s">
        <v>743</v>
      </c>
      <c r="N264" s="13">
        <v>2</v>
      </c>
      <c r="O264" s="13"/>
      <c r="P264" s="7" t="s">
        <v>598</v>
      </c>
      <c r="Q264" s="7" t="s">
        <v>173</v>
      </c>
      <c r="R264" s="7"/>
      <c r="S264" s="7"/>
      <c r="T264" s="13"/>
      <c r="U264" s="121"/>
      <c r="V264" s="121"/>
      <c r="W264" s="136"/>
      <c r="X264" s="7" t="s">
        <v>174</v>
      </c>
      <c r="Y264" s="7" t="s">
        <v>174</v>
      </c>
      <c r="Z264" s="42" t="s">
        <v>662</v>
      </c>
      <c r="AA264" s="49" t="s">
        <v>1538</v>
      </c>
    </row>
    <row r="265" spans="1:48" ht="204" x14ac:dyDescent="0.2">
      <c r="A265" s="59" t="s">
        <v>989</v>
      </c>
      <c r="B265" s="3" t="s">
        <v>803</v>
      </c>
      <c r="C265" s="46" t="s">
        <v>598</v>
      </c>
      <c r="D265" s="42" t="s">
        <v>969</v>
      </c>
      <c r="E265" s="3" t="s">
        <v>143</v>
      </c>
      <c r="F265" s="3" t="s">
        <v>184</v>
      </c>
      <c r="G265" s="3" t="s">
        <v>63</v>
      </c>
      <c r="H265" s="15">
        <v>1976</v>
      </c>
      <c r="I265" s="22"/>
      <c r="J265" s="32">
        <v>28026</v>
      </c>
      <c r="K265" s="4" t="s">
        <v>743</v>
      </c>
      <c r="L265" s="32">
        <v>28548</v>
      </c>
      <c r="M265" s="4"/>
      <c r="N265" s="25">
        <v>1.5</v>
      </c>
      <c r="O265" s="25" t="s">
        <v>175</v>
      </c>
      <c r="P265" s="99" t="s">
        <v>598</v>
      </c>
      <c r="Q265" s="99" t="s">
        <v>173</v>
      </c>
      <c r="R265" s="44"/>
      <c r="S265" s="44"/>
      <c r="T265" s="22">
        <v>17488</v>
      </c>
      <c r="U265" s="44">
        <f>76-47</f>
        <v>29</v>
      </c>
      <c r="V265" s="44">
        <v>30</v>
      </c>
      <c r="W265" s="25"/>
      <c r="X265" s="44" t="s">
        <v>174</v>
      </c>
      <c r="Y265" s="37" t="s">
        <v>404</v>
      </c>
      <c r="Z265" s="42" t="s">
        <v>662</v>
      </c>
      <c r="AA265" s="95" t="s">
        <v>1539</v>
      </c>
    </row>
    <row r="266" spans="1:48" ht="25.5" x14ac:dyDescent="0.2">
      <c r="A266" s="59" t="s">
        <v>989</v>
      </c>
      <c r="B266" s="3" t="s">
        <v>803</v>
      </c>
      <c r="C266" s="46" t="s">
        <v>598</v>
      </c>
      <c r="D266" s="42" t="s">
        <v>970</v>
      </c>
      <c r="E266" s="95" t="s">
        <v>546</v>
      </c>
      <c r="F266" s="95" t="s">
        <v>863</v>
      </c>
      <c r="G266" s="95" t="s">
        <v>63</v>
      </c>
      <c r="H266" s="15">
        <v>1978</v>
      </c>
      <c r="I266" s="22"/>
      <c r="J266" s="32">
        <v>28646</v>
      </c>
      <c r="K266" s="4"/>
      <c r="L266" s="32">
        <v>29265</v>
      </c>
      <c r="M266" s="4"/>
      <c r="N266" s="25">
        <v>1.5</v>
      </c>
      <c r="O266" s="25"/>
      <c r="P266" s="99"/>
      <c r="Q266" s="99"/>
      <c r="R266" s="44"/>
      <c r="S266" s="44"/>
      <c r="T266" s="22"/>
      <c r="U266" s="44"/>
      <c r="V266" s="44"/>
      <c r="W266" s="22"/>
      <c r="X266" s="41" t="s">
        <v>174</v>
      </c>
      <c r="Y266" s="41" t="s">
        <v>174</v>
      </c>
      <c r="Z266" s="42" t="s">
        <v>662</v>
      </c>
      <c r="AA266" s="95" t="s">
        <v>1540</v>
      </c>
    </row>
    <row r="267" spans="1:48" ht="140.25" x14ac:dyDescent="0.2">
      <c r="A267" s="59" t="s">
        <v>989</v>
      </c>
      <c r="B267" s="3" t="s">
        <v>803</v>
      </c>
      <c r="C267" s="46" t="s">
        <v>598</v>
      </c>
      <c r="D267" s="96" t="s">
        <v>1541</v>
      </c>
      <c r="E267" s="3" t="s">
        <v>983</v>
      </c>
      <c r="F267" s="3" t="s">
        <v>184</v>
      </c>
      <c r="G267" s="3" t="s">
        <v>982</v>
      </c>
      <c r="H267" s="15">
        <v>1980</v>
      </c>
      <c r="I267" s="22"/>
      <c r="J267" s="32">
        <v>29265</v>
      </c>
      <c r="K267" s="4"/>
      <c r="L267" s="32">
        <v>29859</v>
      </c>
      <c r="M267" s="4"/>
      <c r="N267" s="25">
        <v>1.5</v>
      </c>
      <c r="O267" s="25"/>
      <c r="P267" s="46" t="s">
        <v>598</v>
      </c>
      <c r="Q267" s="44" t="s">
        <v>173</v>
      </c>
      <c r="R267" s="44"/>
      <c r="S267" s="44"/>
      <c r="T267" s="22">
        <v>12145</v>
      </c>
      <c r="U267" s="44">
        <v>46</v>
      </c>
      <c r="V267" s="44">
        <v>48</v>
      </c>
      <c r="W267" s="22"/>
      <c r="X267" s="18" t="s">
        <v>835</v>
      </c>
      <c r="Y267" s="41" t="s">
        <v>174</v>
      </c>
      <c r="Z267" s="42" t="s">
        <v>662</v>
      </c>
      <c r="AA267" s="95" t="s">
        <v>1542</v>
      </c>
    </row>
    <row r="268" spans="1:48" ht="25.5" x14ac:dyDescent="0.2">
      <c r="A268" s="59" t="s">
        <v>989</v>
      </c>
      <c r="B268" s="3" t="s">
        <v>803</v>
      </c>
      <c r="C268" s="46" t="s">
        <v>598</v>
      </c>
      <c r="D268" s="42" t="s">
        <v>971</v>
      </c>
      <c r="E268" s="95" t="s">
        <v>1543</v>
      </c>
      <c r="F268" s="95" t="s">
        <v>863</v>
      </c>
      <c r="G268" s="95" t="s">
        <v>63</v>
      </c>
      <c r="H268" s="15">
        <v>1981</v>
      </c>
      <c r="I268" s="22"/>
      <c r="J268" s="32">
        <v>29901</v>
      </c>
      <c r="K268" s="4"/>
      <c r="L268" s="32">
        <v>30372</v>
      </c>
      <c r="M268" s="4"/>
      <c r="N268" s="25">
        <v>1.25</v>
      </c>
      <c r="O268" s="25"/>
      <c r="P268" s="44"/>
      <c r="Q268" s="44"/>
      <c r="R268" s="44"/>
      <c r="S268" s="44"/>
      <c r="T268" s="22"/>
      <c r="U268" s="44"/>
      <c r="V268" s="44"/>
      <c r="W268" s="22"/>
      <c r="X268" s="41" t="s">
        <v>174</v>
      </c>
      <c r="Y268" s="41" t="s">
        <v>174</v>
      </c>
      <c r="Z268" s="42" t="s">
        <v>662</v>
      </c>
      <c r="AA268" s="95" t="s">
        <v>1544</v>
      </c>
      <c r="AB268" s="80"/>
    </row>
    <row r="269" spans="1:48" ht="63.75" x14ac:dyDescent="0.2">
      <c r="A269" s="59" t="s">
        <v>989</v>
      </c>
      <c r="B269" s="3" t="s">
        <v>803</v>
      </c>
      <c r="C269" s="46" t="s">
        <v>598</v>
      </c>
      <c r="D269" s="18" t="s">
        <v>729</v>
      </c>
      <c r="E269" s="95" t="s">
        <v>1545</v>
      </c>
      <c r="F269" s="27" t="s">
        <v>863</v>
      </c>
      <c r="G269" s="27" t="s">
        <v>63</v>
      </c>
      <c r="H269" s="15">
        <v>1983</v>
      </c>
      <c r="I269" s="22"/>
      <c r="J269" s="32">
        <v>30508</v>
      </c>
      <c r="K269" s="4"/>
      <c r="L269" s="32">
        <v>31397</v>
      </c>
      <c r="M269" s="4"/>
      <c r="N269" s="25">
        <v>2.5</v>
      </c>
      <c r="O269" s="25" t="s">
        <v>175</v>
      </c>
      <c r="P269" s="99" t="s">
        <v>597</v>
      </c>
      <c r="Q269" s="99" t="s">
        <v>174</v>
      </c>
      <c r="R269" s="44"/>
      <c r="S269" s="44"/>
      <c r="T269" s="25">
        <v>1907</v>
      </c>
      <c r="U269" s="44">
        <v>76</v>
      </c>
      <c r="V269" s="44">
        <v>78</v>
      </c>
      <c r="W269" s="22"/>
      <c r="X269" s="41" t="s">
        <v>174</v>
      </c>
      <c r="Y269" s="41" t="s">
        <v>174</v>
      </c>
      <c r="Z269" s="42" t="s">
        <v>662</v>
      </c>
      <c r="AA269" s="95" t="s">
        <v>1546</v>
      </c>
    </row>
    <row r="270" spans="1:48" ht="38.25" x14ac:dyDescent="0.2">
      <c r="A270" s="59" t="s">
        <v>989</v>
      </c>
      <c r="B270" s="3" t="s">
        <v>803</v>
      </c>
      <c r="C270" s="46" t="s">
        <v>598</v>
      </c>
      <c r="D270" s="42" t="s">
        <v>864</v>
      </c>
      <c r="E270" s="3" t="s">
        <v>359</v>
      </c>
      <c r="F270" s="27" t="s">
        <v>845</v>
      </c>
      <c r="G270" s="27" t="s">
        <v>63</v>
      </c>
      <c r="H270" s="15">
        <v>1985</v>
      </c>
      <c r="I270" s="22"/>
      <c r="J270" s="32">
        <v>31397</v>
      </c>
      <c r="K270" s="4"/>
      <c r="L270" s="32">
        <v>35019</v>
      </c>
      <c r="M270" s="4"/>
      <c r="N270" s="25">
        <v>10</v>
      </c>
      <c r="O270" s="25"/>
      <c r="P270" s="41" t="s">
        <v>598</v>
      </c>
      <c r="Q270" s="44" t="s">
        <v>173</v>
      </c>
      <c r="R270" s="44"/>
      <c r="S270" s="44"/>
      <c r="T270" s="22">
        <v>11674</v>
      </c>
      <c r="U270" s="44">
        <f>85-31</f>
        <v>54</v>
      </c>
      <c r="V270" s="44">
        <v>64</v>
      </c>
      <c r="W270" s="22"/>
      <c r="X270" s="41" t="s">
        <v>174</v>
      </c>
      <c r="Y270" s="41" t="s">
        <v>174</v>
      </c>
      <c r="Z270" s="42" t="s">
        <v>662</v>
      </c>
      <c r="AA270" s="95" t="s">
        <v>1547</v>
      </c>
      <c r="AD270" s="3"/>
      <c r="AE270" s="3"/>
      <c r="AF270" s="6"/>
      <c r="AH270" s="32"/>
      <c r="AI270" s="4"/>
      <c r="AJ270" s="32"/>
      <c r="AK270" s="4"/>
      <c r="AL270" s="25"/>
      <c r="AM270" s="22"/>
      <c r="AN270" s="7"/>
      <c r="AO270" s="7"/>
      <c r="AP270" s="41"/>
      <c r="AQ270" s="41"/>
      <c r="AR270" s="22"/>
      <c r="AS270" s="44"/>
      <c r="AT270" s="44"/>
      <c r="AU270" s="41"/>
      <c r="AV270" s="41"/>
    </row>
    <row r="271" spans="1:48" ht="51" x14ac:dyDescent="0.2">
      <c r="A271" s="59" t="s">
        <v>989</v>
      </c>
      <c r="B271" s="3" t="s">
        <v>803</v>
      </c>
      <c r="C271" s="46" t="s">
        <v>598</v>
      </c>
      <c r="D271" s="42" t="s">
        <v>748</v>
      </c>
      <c r="E271" s="3" t="s">
        <v>235</v>
      </c>
      <c r="F271" s="3" t="s">
        <v>863</v>
      </c>
      <c r="G271" s="3" t="s">
        <v>63</v>
      </c>
      <c r="H271" s="15">
        <v>1995</v>
      </c>
      <c r="I271" s="22"/>
      <c r="J271" s="32">
        <v>35021</v>
      </c>
      <c r="K271" s="4"/>
      <c r="L271" s="32">
        <v>37375</v>
      </c>
      <c r="M271" s="4"/>
      <c r="N271" s="25">
        <v>6.5</v>
      </c>
      <c r="O271" s="25" t="s">
        <v>175</v>
      </c>
      <c r="P271" s="18" t="s">
        <v>236</v>
      </c>
      <c r="Q271" s="44" t="s">
        <v>173</v>
      </c>
      <c r="R271" s="18" t="s">
        <v>236</v>
      </c>
      <c r="S271" s="44" t="s">
        <v>173</v>
      </c>
      <c r="T271" s="25">
        <v>1954</v>
      </c>
      <c r="U271" s="44">
        <v>41</v>
      </c>
      <c r="V271" s="44">
        <v>48</v>
      </c>
      <c r="W271" s="25"/>
      <c r="X271" s="44"/>
      <c r="Y271" s="37" t="s">
        <v>856</v>
      </c>
      <c r="Z271" s="42" t="s">
        <v>662</v>
      </c>
      <c r="AA271" s="95" t="s">
        <v>1548</v>
      </c>
    </row>
    <row r="272" spans="1:48" ht="25.5" x14ac:dyDescent="0.2">
      <c r="A272" s="59" t="s">
        <v>989</v>
      </c>
      <c r="B272" s="3" t="s">
        <v>803</v>
      </c>
      <c r="C272" s="46" t="s">
        <v>598</v>
      </c>
      <c r="D272" s="42" t="s">
        <v>1013</v>
      </c>
      <c r="E272" s="3" t="s">
        <v>1014</v>
      </c>
      <c r="F272" s="3" t="s">
        <v>968</v>
      </c>
      <c r="G272" s="3" t="s">
        <v>63</v>
      </c>
      <c r="H272" s="15">
        <v>2002</v>
      </c>
      <c r="I272" s="22">
        <v>37390</v>
      </c>
      <c r="J272" s="32">
        <v>37376</v>
      </c>
      <c r="K272" s="4"/>
      <c r="L272" s="32">
        <v>38447</v>
      </c>
      <c r="M272" s="4"/>
      <c r="N272" s="25">
        <v>3</v>
      </c>
      <c r="O272" s="25" t="s">
        <v>0</v>
      </c>
      <c r="P272" s="99" t="s">
        <v>598</v>
      </c>
      <c r="Q272" s="99" t="s">
        <v>173</v>
      </c>
      <c r="R272" s="44"/>
      <c r="S272" s="44"/>
      <c r="T272" s="22">
        <v>21429</v>
      </c>
      <c r="U272" s="44">
        <v>43</v>
      </c>
      <c r="V272" s="44">
        <v>46</v>
      </c>
      <c r="W272" s="25"/>
      <c r="X272" s="41" t="s">
        <v>174</v>
      </c>
      <c r="Y272" s="41" t="s">
        <v>1015</v>
      </c>
      <c r="Z272" s="42" t="s">
        <v>662</v>
      </c>
      <c r="AA272" s="95" t="s">
        <v>1549</v>
      </c>
    </row>
    <row r="273" spans="1:28" ht="38.25" x14ac:dyDescent="0.2">
      <c r="A273" s="59" t="s">
        <v>989</v>
      </c>
      <c r="B273" s="3" t="s">
        <v>803</v>
      </c>
      <c r="C273" s="46" t="s">
        <v>598</v>
      </c>
      <c r="D273" s="42" t="s">
        <v>847</v>
      </c>
      <c r="E273" s="3" t="s">
        <v>237</v>
      </c>
      <c r="F273" s="3" t="s">
        <v>238</v>
      </c>
      <c r="G273" s="3"/>
      <c r="H273" s="15">
        <v>2005</v>
      </c>
      <c r="I273" s="32">
        <v>38447</v>
      </c>
      <c r="J273" s="32">
        <v>38442</v>
      </c>
      <c r="K273" s="4"/>
      <c r="L273" s="32">
        <v>40724</v>
      </c>
      <c r="M273" s="4"/>
      <c r="N273" s="25">
        <v>6.25</v>
      </c>
      <c r="O273" s="22" t="s">
        <v>175</v>
      </c>
      <c r="P273" s="99" t="s">
        <v>598</v>
      </c>
      <c r="Q273" s="99" t="s">
        <v>173</v>
      </c>
      <c r="R273" s="41" t="s">
        <v>453</v>
      </c>
      <c r="S273" s="41"/>
      <c r="T273" s="25">
        <v>1940</v>
      </c>
      <c r="U273" s="44">
        <v>65</v>
      </c>
      <c r="V273" s="44">
        <v>71</v>
      </c>
      <c r="W273" s="22"/>
      <c r="X273" s="41" t="s">
        <v>174</v>
      </c>
      <c r="Y273" s="41" t="s">
        <v>174</v>
      </c>
      <c r="Z273" s="42" t="s">
        <v>662</v>
      </c>
      <c r="AA273" s="95" t="s">
        <v>1550</v>
      </c>
    </row>
    <row r="274" spans="1:28" ht="38.25" x14ac:dyDescent="0.2">
      <c r="A274" s="59" t="s">
        <v>989</v>
      </c>
      <c r="B274" s="3" t="s">
        <v>804</v>
      </c>
      <c r="C274" s="7" t="s">
        <v>600</v>
      </c>
      <c r="D274" s="42" t="s">
        <v>183</v>
      </c>
      <c r="E274" s="95" t="s">
        <v>1417</v>
      </c>
      <c r="F274" s="3" t="s">
        <v>184</v>
      </c>
      <c r="G274" s="3" t="s">
        <v>63</v>
      </c>
      <c r="H274" s="15">
        <v>1937</v>
      </c>
      <c r="I274" s="22"/>
      <c r="J274" s="15">
        <v>1937</v>
      </c>
      <c r="K274" s="4"/>
      <c r="L274" s="32">
        <v>14010</v>
      </c>
      <c r="M274" s="4" t="s">
        <v>77</v>
      </c>
      <c r="N274" s="25">
        <v>1</v>
      </c>
      <c r="O274" s="22"/>
      <c r="P274" s="105" t="s">
        <v>600</v>
      </c>
      <c r="Q274" s="105" t="s">
        <v>173</v>
      </c>
      <c r="R274" s="41"/>
      <c r="S274" s="41"/>
      <c r="T274" s="22"/>
      <c r="U274" s="44"/>
      <c r="V274" s="44"/>
      <c r="W274" s="22"/>
      <c r="X274" s="41"/>
      <c r="Y274" s="41" t="s">
        <v>174</v>
      </c>
      <c r="Z274" s="42" t="s">
        <v>662</v>
      </c>
      <c r="AA274" s="95" t="s">
        <v>1551</v>
      </c>
    </row>
    <row r="275" spans="1:28" ht="38.25" x14ac:dyDescent="0.2">
      <c r="A275" s="59" t="s">
        <v>989</v>
      </c>
      <c r="B275" s="3" t="s">
        <v>804</v>
      </c>
      <c r="C275" s="7" t="s">
        <v>600</v>
      </c>
      <c r="D275" s="42" t="s">
        <v>565</v>
      </c>
      <c r="E275" s="95" t="s">
        <v>1553</v>
      </c>
      <c r="F275" s="3" t="s">
        <v>362</v>
      </c>
      <c r="G275" s="49" t="s">
        <v>551</v>
      </c>
      <c r="H275" s="15">
        <v>1933</v>
      </c>
      <c r="I275" s="22"/>
      <c r="J275" s="45">
        <v>12171</v>
      </c>
      <c r="K275" s="37"/>
      <c r="L275" s="32">
        <v>12943</v>
      </c>
      <c r="M275" s="4" t="s">
        <v>566</v>
      </c>
      <c r="N275" s="25">
        <v>2.1</v>
      </c>
      <c r="O275" s="22"/>
      <c r="P275" s="105" t="s">
        <v>1552</v>
      </c>
      <c r="Q275" s="105" t="s">
        <v>174</v>
      </c>
      <c r="R275" s="41"/>
      <c r="S275" s="41"/>
      <c r="T275" s="25"/>
      <c r="U275" s="44"/>
      <c r="V275" s="44"/>
      <c r="W275" s="22"/>
      <c r="X275" s="41" t="s">
        <v>174</v>
      </c>
      <c r="Y275" s="41" t="s">
        <v>174</v>
      </c>
      <c r="Z275" s="42" t="s">
        <v>662</v>
      </c>
      <c r="AA275" s="95" t="s">
        <v>1554</v>
      </c>
      <c r="AB275" s="80"/>
    </row>
    <row r="276" spans="1:28" ht="140.25" x14ac:dyDescent="0.2">
      <c r="A276" s="59" t="s">
        <v>989</v>
      </c>
      <c r="B276" s="3" t="s">
        <v>804</v>
      </c>
      <c r="C276" s="7" t="s">
        <v>600</v>
      </c>
      <c r="D276" s="42" t="s">
        <v>567</v>
      </c>
      <c r="E276" s="95" t="s">
        <v>1416</v>
      </c>
      <c r="F276" s="3" t="s">
        <v>184</v>
      </c>
      <c r="G276" s="3" t="s">
        <v>398</v>
      </c>
      <c r="H276" s="15">
        <v>1935</v>
      </c>
      <c r="I276" s="22"/>
      <c r="J276" s="32">
        <v>12943</v>
      </c>
      <c r="K276" s="4" t="s">
        <v>566</v>
      </c>
      <c r="L276" s="32"/>
      <c r="M276" s="4">
        <v>13696</v>
      </c>
      <c r="N276" s="25">
        <v>2</v>
      </c>
      <c r="O276" s="22"/>
      <c r="P276" s="41" t="s">
        <v>128</v>
      </c>
      <c r="Q276" s="41" t="s">
        <v>174</v>
      </c>
      <c r="R276" s="41"/>
      <c r="S276" s="41"/>
      <c r="T276" s="101" t="s">
        <v>1123</v>
      </c>
      <c r="U276" s="44">
        <v>39</v>
      </c>
      <c r="V276" s="44">
        <v>42</v>
      </c>
      <c r="W276" s="25">
        <v>1957</v>
      </c>
      <c r="X276" s="37" t="s">
        <v>130</v>
      </c>
      <c r="Y276" s="41" t="s">
        <v>174</v>
      </c>
      <c r="Z276" s="42" t="s">
        <v>662</v>
      </c>
      <c r="AA276" s="95" t="s">
        <v>1555</v>
      </c>
    </row>
    <row r="277" spans="1:28" ht="114.75" x14ac:dyDescent="0.2">
      <c r="A277" s="59" t="s">
        <v>989</v>
      </c>
      <c r="B277" s="3" t="s">
        <v>804</v>
      </c>
      <c r="C277" s="7" t="s">
        <v>600</v>
      </c>
      <c r="D277" s="42" t="s">
        <v>185</v>
      </c>
      <c r="E277" s="95" t="s">
        <v>1556</v>
      </c>
      <c r="F277" s="3" t="s">
        <v>863</v>
      </c>
      <c r="G277" s="3" t="s">
        <v>63</v>
      </c>
      <c r="H277" s="15">
        <v>1938</v>
      </c>
      <c r="I277" s="22"/>
      <c r="J277" s="32">
        <v>14010</v>
      </c>
      <c r="K277" s="4" t="s">
        <v>77</v>
      </c>
      <c r="L277" s="32">
        <v>15006</v>
      </c>
      <c r="M277" s="4" t="s">
        <v>483</v>
      </c>
      <c r="N277" s="25">
        <f>33/12</f>
        <v>2.75</v>
      </c>
      <c r="O277" s="22"/>
      <c r="P277" s="41" t="s">
        <v>1066</v>
      </c>
      <c r="Q277" s="41" t="s">
        <v>174</v>
      </c>
      <c r="R277" s="41"/>
      <c r="S277" s="41"/>
      <c r="T277" s="22">
        <v>224</v>
      </c>
      <c r="U277" s="44">
        <v>37</v>
      </c>
      <c r="V277" s="44">
        <v>40</v>
      </c>
      <c r="W277" s="22">
        <v>26744</v>
      </c>
      <c r="X277" s="37" t="s">
        <v>409</v>
      </c>
      <c r="Y277" s="41" t="s">
        <v>174</v>
      </c>
      <c r="Z277" s="42" t="s">
        <v>662</v>
      </c>
      <c r="AA277" s="95" t="s">
        <v>1557</v>
      </c>
    </row>
    <row r="278" spans="1:28" ht="153" x14ac:dyDescent="0.2">
      <c r="A278" s="59" t="s">
        <v>989</v>
      </c>
      <c r="B278" s="3" t="s">
        <v>804</v>
      </c>
      <c r="C278" s="7" t="s">
        <v>600</v>
      </c>
      <c r="D278" s="42" t="s">
        <v>897</v>
      </c>
      <c r="E278" s="95" t="s">
        <v>1558</v>
      </c>
      <c r="F278" s="95" t="s">
        <v>845</v>
      </c>
      <c r="G278" s="95" t="s">
        <v>63</v>
      </c>
      <c r="H278" s="15">
        <v>1941</v>
      </c>
      <c r="I278" s="22"/>
      <c r="J278" s="32">
        <v>15006</v>
      </c>
      <c r="K278" s="4" t="s">
        <v>483</v>
      </c>
      <c r="L278" s="23">
        <v>16403</v>
      </c>
      <c r="M278" s="31" t="s">
        <v>126</v>
      </c>
      <c r="N278" s="25">
        <v>3.8</v>
      </c>
      <c r="O278" s="22"/>
      <c r="P278" s="105" t="s">
        <v>1252</v>
      </c>
      <c r="Q278" s="105" t="s">
        <v>173</v>
      </c>
      <c r="R278" s="41"/>
      <c r="S278" s="41"/>
      <c r="T278" s="98" t="s">
        <v>1560</v>
      </c>
      <c r="U278" s="44">
        <v>60</v>
      </c>
      <c r="V278" s="44">
        <v>64</v>
      </c>
      <c r="W278" s="22">
        <v>19687</v>
      </c>
      <c r="X278" s="41" t="s">
        <v>174</v>
      </c>
      <c r="Y278" s="41" t="s">
        <v>174</v>
      </c>
      <c r="Z278" s="42" t="s">
        <v>662</v>
      </c>
      <c r="AA278" s="95" t="s">
        <v>1559</v>
      </c>
    </row>
    <row r="279" spans="1:28" ht="25.5" x14ac:dyDescent="0.2">
      <c r="A279" s="59" t="s">
        <v>989</v>
      </c>
      <c r="B279" s="3" t="s">
        <v>804</v>
      </c>
      <c r="C279" s="7" t="s">
        <v>600</v>
      </c>
      <c r="D279" s="42" t="s">
        <v>127</v>
      </c>
      <c r="E279" s="95" t="s">
        <v>1561</v>
      </c>
      <c r="F279" s="3" t="s">
        <v>362</v>
      </c>
      <c r="G279" s="49" t="s">
        <v>63</v>
      </c>
      <c r="H279" s="15">
        <v>1944</v>
      </c>
      <c r="I279" s="22"/>
      <c r="J279" s="23">
        <v>16403</v>
      </c>
      <c r="K279" s="31" t="s">
        <v>126</v>
      </c>
      <c r="L279" s="40">
        <v>1946</v>
      </c>
      <c r="M279" s="31"/>
      <c r="N279" s="25">
        <v>1.1000000000000001</v>
      </c>
      <c r="O279" s="22"/>
      <c r="P279" s="105" t="s">
        <v>590</v>
      </c>
      <c r="Q279" s="105" t="s">
        <v>174</v>
      </c>
      <c r="R279" s="41"/>
      <c r="S279" s="41"/>
      <c r="T279" s="22"/>
      <c r="U279" s="44"/>
      <c r="V279" s="44"/>
      <c r="W279" s="25">
        <v>1946</v>
      </c>
      <c r="X279" s="41" t="s">
        <v>174</v>
      </c>
      <c r="Y279" s="41" t="s">
        <v>174</v>
      </c>
      <c r="Z279" s="42" t="s">
        <v>662</v>
      </c>
      <c r="AA279" s="95" t="s">
        <v>1562</v>
      </c>
    </row>
    <row r="280" spans="1:28" ht="38.25" x14ac:dyDescent="0.2">
      <c r="A280" s="59" t="s">
        <v>989</v>
      </c>
      <c r="B280" s="3" t="s">
        <v>804</v>
      </c>
      <c r="C280" s="7" t="s">
        <v>600</v>
      </c>
      <c r="D280" s="7" t="s">
        <v>799</v>
      </c>
      <c r="E280" s="7" t="s">
        <v>220</v>
      </c>
      <c r="F280" s="7" t="s">
        <v>362</v>
      </c>
      <c r="G280" s="49" t="s">
        <v>63</v>
      </c>
      <c r="H280" s="13">
        <v>1946</v>
      </c>
      <c r="I280" s="13"/>
      <c r="J280" s="31">
        <v>16845</v>
      </c>
      <c r="K280" s="7" t="s">
        <v>798</v>
      </c>
      <c r="L280" s="31">
        <v>17490</v>
      </c>
      <c r="M280" s="7" t="s">
        <v>484</v>
      </c>
      <c r="N280" s="13">
        <v>1.75</v>
      </c>
      <c r="O280" s="13"/>
      <c r="P280" s="7" t="s">
        <v>1563</v>
      </c>
      <c r="Q280" s="7" t="s">
        <v>174</v>
      </c>
      <c r="R280" s="7"/>
      <c r="S280" s="7"/>
      <c r="T280" s="13"/>
      <c r="U280" s="47"/>
      <c r="V280" s="47"/>
      <c r="W280" s="13"/>
      <c r="X280" s="7" t="s">
        <v>174</v>
      </c>
      <c r="Y280" s="7" t="s">
        <v>174</v>
      </c>
      <c r="Z280" s="42" t="s">
        <v>662</v>
      </c>
      <c r="AA280" s="49" t="s">
        <v>1564</v>
      </c>
    </row>
    <row r="281" spans="1:28" ht="114.75" x14ac:dyDescent="0.2">
      <c r="A281" s="59" t="s">
        <v>989</v>
      </c>
      <c r="B281" s="3" t="s">
        <v>804</v>
      </c>
      <c r="C281" s="7" t="s">
        <v>600</v>
      </c>
      <c r="D281" s="7" t="s">
        <v>702</v>
      </c>
      <c r="E281" s="7" t="s">
        <v>568</v>
      </c>
      <c r="F281" s="7" t="s">
        <v>863</v>
      </c>
      <c r="G281" s="7" t="s">
        <v>63</v>
      </c>
      <c r="H281" s="13">
        <v>1947</v>
      </c>
      <c r="I281" s="13"/>
      <c r="J281" s="31">
        <v>17490</v>
      </c>
      <c r="K281" s="7" t="s">
        <v>484</v>
      </c>
      <c r="L281" s="31">
        <v>18295</v>
      </c>
      <c r="M281" s="7" t="s">
        <v>485</v>
      </c>
      <c r="N281" s="13">
        <v>2.25</v>
      </c>
      <c r="O281" s="13"/>
      <c r="P281" s="42" t="s">
        <v>226</v>
      </c>
      <c r="Q281" s="42" t="s">
        <v>174</v>
      </c>
      <c r="R281" s="42"/>
      <c r="S281" s="42"/>
      <c r="T281" s="22">
        <v>5266</v>
      </c>
      <c r="U281" s="44">
        <f>47-14</f>
        <v>33</v>
      </c>
      <c r="V281" s="44">
        <v>35</v>
      </c>
      <c r="W281" s="22">
        <v>25989</v>
      </c>
      <c r="X281" s="18" t="s">
        <v>394</v>
      </c>
      <c r="Y281" s="7" t="s">
        <v>174</v>
      </c>
      <c r="Z281" s="42" t="s">
        <v>662</v>
      </c>
      <c r="AA281" s="49" t="s">
        <v>1305</v>
      </c>
    </row>
    <row r="282" spans="1:28" ht="25.5" x14ac:dyDescent="0.2">
      <c r="A282" s="59" t="s">
        <v>989</v>
      </c>
      <c r="B282" s="3" t="s">
        <v>804</v>
      </c>
      <c r="C282" s="7" t="s">
        <v>600</v>
      </c>
      <c r="D282" s="7" t="s">
        <v>705</v>
      </c>
      <c r="E282" s="7" t="s">
        <v>704</v>
      </c>
      <c r="F282" s="7" t="s">
        <v>863</v>
      </c>
      <c r="G282" s="7" t="s">
        <v>63</v>
      </c>
      <c r="H282" s="13">
        <v>1950</v>
      </c>
      <c r="I282" s="13"/>
      <c r="J282" s="31">
        <v>18295</v>
      </c>
      <c r="K282" s="7" t="s">
        <v>485</v>
      </c>
      <c r="L282" s="38">
        <v>18678</v>
      </c>
      <c r="M282" s="7" t="s">
        <v>486</v>
      </c>
      <c r="N282" s="13">
        <v>1</v>
      </c>
      <c r="O282" s="13"/>
      <c r="P282" s="7" t="s">
        <v>600</v>
      </c>
      <c r="Q282" s="7" t="s">
        <v>173</v>
      </c>
      <c r="R282" s="7"/>
      <c r="S282" s="7"/>
      <c r="T282" s="13"/>
      <c r="U282" s="47"/>
      <c r="V282" s="47"/>
      <c r="W282" s="13"/>
      <c r="X282" s="7" t="s">
        <v>174</v>
      </c>
      <c r="Y282" s="7" t="s">
        <v>174</v>
      </c>
      <c r="Z282" s="42" t="s">
        <v>662</v>
      </c>
      <c r="AA282" s="49" t="s">
        <v>1565</v>
      </c>
    </row>
    <row r="283" spans="1:28" ht="191.25" x14ac:dyDescent="0.2">
      <c r="A283" s="59" t="s">
        <v>989</v>
      </c>
      <c r="B283" s="3" t="s">
        <v>804</v>
      </c>
      <c r="C283" s="7" t="s">
        <v>600</v>
      </c>
      <c r="D283" s="7" t="s">
        <v>740</v>
      </c>
      <c r="E283" s="7" t="s">
        <v>125</v>
      </c>
      <c r="F283" s="7" t="s">
        <v>863</v>
      </c>
      <c r="G283" s="7" t="s">
        <v>398</v>
      </c>
      <c r="H283" s="13">
        <v>1951</v>
      </c>
      <c r="I283" s="13"/>
      <c r="J283" s="38">
        <v>18678</v>
      </c>
      <c r="K283" s="7" t="s">
        <v>486</v>
      </c>
      <c r="L283" s="31">
        <v>20905</v>
      </c>
      <c r="M283" s="35" t="s">
        <v>626</v>
      </c>
      <c r="N283" s="13">
        <v>6</v>
      </c>
      <c r="O283" s="13"/>
      <c r="P283" s="7" t="s">
        <v>124</v>
      </c>
      <c r="Q283" s="7" t="s">
        <v>174</v>
      </c>
      <c r="R283" s="7"/>
      <c r="S283" s="7"/>
      <c r="T283" s="13" t="s">
        <v>1122</v>
      </c>
      <c r="U283" s="47">
        <v>51</v>
      </c>
      <c r="V283" s="47">
        <v>57</v>
      </c>
      <c r="W283" s="13"/>
      <c r="X283" s="7" t="s">
        <v>123</v>
      </c>
      <c r="Y283" s="7" t="s">
        <v>174</v>
      </c>
      <c r="Z283" s="42" t="s">
        <v>662</v>
      </c>
      <c r="AA283" s="49" t="s">
        <v>1566</v>
      </c>
    </row>
    <row r="284" spans="1:28" ht="102" x14ac:dyDescent="0.2">
      <c r="A284" s="59" t="s">
        <v>989</v>
      </c>
      <c r="B284" s="3" t="s">
        <v>804</v>
      </c>
      <c r="C284" s="7" t="s">
        <v>600</v>
      </c>
      <c r="D284" s="7" t="s">
        <v>700</v>
      </c>
      <c r="E284" s="7" t="s">
        <v>377</v>
      </c>
      <c r="F284" s="42" t="s">
        <v>863</v>
      </c>
      <c r="G284" s="7" t="s">
        <v>63</v>
      </c>
      <c r="H284" s="13">
        <v>1957</v>
      </c>
      <c r="I284" s="13"/>
      <c r="J284" s="31">
        <v>20905</v>
      </c>
      <c r="K284" s="35" t="s">
        <v>626</v>
      </c>
      <c r="L284" s="31">
        <v>22374</v>
      </c>
      <c r="M284" s="7" t="s">
        <v>487</v>
      </c>
      <c r="N284" s="13">
        <v>4</v>
      </c>
      <c r="O284" s="13"/>
      <c r="P284" s="42" t="s">
        <v>645</v>
      </c>
      <c r="Q284" s="42" t="s">
        <v>173</v>
      </c>
      <c r="R284" s="42" t="s">
        <v>1097</v>
      </c>
      <c r="S284" s="42" t="s">
        <v>174</v>
      </c>
      <c r="T284" s="22">
        <v>3615</v>
      </c>
      <c r="U284" s="47">
        <v>47</v>
      </c>
      <c r="V284" s="47">
        <v>51</v>
      </c>
      <c r="W284" s="13">
        <v>2002</v>
      </c>
      <c r="X284" s="7" t="s">
        <v>376</v>
      </c>
      <c r="Y284" s="7" t="s">
        <v>174</v>
      </c>
      <c r="Z284" s="42" t="s">
        <v>662</v>
      </c>
      <c r="AA284" s="49" t="s">
        <v>1567</v>
      </c>
    </row>
    <row r="285" spans="1:28" ht="38.25" x14ac:dyDescent="0.2">
      <c r="A285" s="59" t="s">
        <v>989</v>
      </c>
      <c r="B285" s="3" t="s">
        <v>804</v>
      </c>
      <c r="C285" s="7" t="s">
        <v>600</v>
      </c>
      <c r="D285" s="7" t="s">
        <v>701</v>
      </c>
      <c r="E285" s="7" t="s">
        <v>459</v>
      </c>
      <c r="F285" s="7" t="s">
        <v>362</v>
      </c>
      <c r="G285" s="49" t="s">
        <v>63</v>
      </c>
      <c r="H285" s="13">
        <v>1961</v>
      </c>
      <c r="I285" s="13"/>
      <c r="J285" s="31">
        <v>22374</v>
      </c>
      <c r="K285" s="7" t="s">
        <v>487</v>
      </c>
      <c r="L285" s="31">
        <v>22700</v>
      </c>
      <c r="M285" s="7" t="s">
        <v>488</v>
      </c>
      <c r="N285" s="13">
        <v>1</v>
      </c>
      <c r="O285" s="13"/>
      <c r="P285" s="7" t="s">
        <v>1095</v>
      </c>
      <c r="Q285" s="7" t="s">
        <v>173</v>
      </c>
      <c r="R285" s="7"/>
      <c r="S285" s="7"/>
      <c r="T285" s="13"/>
      <c r="U285" s="47"/>
      <c r="V285" s="47"/>
      <c r="W285" s="13"/>
      <c r="X285" s="7" t="s">
        <v>174</v>
      </c>
      <c r="Y285" s="7" t="s">
        <v>174</v>
      </c>
      <c r="Z285" s="42" t="s">
        <v>662</v>
      </c>
      <c r="AA285" s="49" t="s">
        <v>1568</v>
      </c>
    </row>
    <row r="286" spans="1:28" ht="114.75" x14ac:dyDescent="0.2">
      <c r="A286" s="59" t="s">
        <v>989</v>
      </c>
      <c r="B286" s="3" t="s">
        <v>804</v>
      </c>
      <c r="C286" s="7" t="s">
        <v>600</v>
      </c>
      <c r="D286" s="7" t="s">
        <v>677</v>
      </c>
      <c r="E286" s="42" t="s">
        <v>552</v>
      </c>
      <c r="F286" s="96" t="s">
        <v>845</v>
      </c>
      <c r="G286" s="3" t="s">
        <v>63</v>
      </c>
      <c r="H286" s="3">
        <v>1962</v>
      </c>
      <c r="I286" s="13"/>
      <c r="J286" s="31">
        <v>22700</v>
      </c>
      <c r="K286" s="7" t="s">
        <v>488</v>
      </c>
      <c r="L286" s="31">
        <v>23378</v>
      </c>
      <c r="M286" s="7" t="s">
        <v>489</v>
      </c>
      <c r="N286" s="13">
        <v>1.9</v>
      </c>
      <c r="O286" s="13"/>
      <c r="P286" s="42" t="s">
        <v>630</v>
      </c>
      <c r="Q286" s="42" t="s">
        <v>173</v>
      </c>
      <c r="R286" s="42"/>
      <c r="S286" s="42"/>
      <c r="T286" s="22">
        <v>2755</v>
      </c>
      <c r="U286" s="47">
        <v>54</v>
      </c>
      <c r="V286" s="47">
        <v>56</v>
      </c>
      <c r="W286" s="13"/>
      <c r="X286" s="7" t="s">
        <v>261</v>
      </c>
      <c r="Y286" s="7" t="s">
        <v>174</v>
      </c>
      <c r="Z286" s="42" t="s">
        <v>662</v>
      </c>
      <c r="AA286" s="49" t="s">
        <v>1569</v>
      </c>
    </row>
    <row r="287" spans="1:28" ht="51" x14ac:dyDescent="0.2">
      <c r="A287" s="59" t="s">
        <v>989</v>
      </c>
      <c r="B287" s="3" t="s">
        <v>804</v>
      </c>
      <c r="C287" s="7" t="s">
        <v>600</v>
      </c>
      <c r="D287" s="7" t="s">
        <v>676</v>
      </c>
      <c r="E287" s="7" t="s">
        <v>1570</v>
      </c>
      <c r="F287" s="7" t="s">
        <v>845</v>
      </c>
      <c r="G287" s="7" t="s">
        <v>63</v>
      </c>
      <c r="H287" s="13">
        <v>1964</v>
      </c>
      <c r="I287" s="31">
        <v>23378</v>
      </c>
      <c r="J287" s="31">
        <v>23378</v>
      </c>
      <c r="K287" s="7" t="s">
        <v>489</v>
      </c>
      <c r="L287" s="31">
        <v>25293</v>
      </c>
      <c r="M287" s="7" t="s">
        <v>490</v>
      </c>
      <c r="N287" s="13">
        <v>5.2</v>
      </c>
      <c r="O287" s="13"/>
      <c r="P287" s="7" t="s">
        <v>262</v>
      </c>
      <c r="Q287" s="7" t="s">
        <v>174</v>
      </c>
      <c r="R287" s="7"/>
      <c r="S287" s="7"/>
      <c r="T287" s="13"/>
      <c r="U287" s="47"/>
      <c r="V287" s="47"/>
      <c r="W287" s="13"/>
      <c r="X287" s="7" t="s">
        <v>174</v>
      </c>
      <c r="Y287" s="7" t="s">
        <v>174</v>
      </c>
      <c r="Z287" s="42" t="s">
        <v>662</v>
      </c>
      <c r="AA287" s="49" t="s">
        <v>1572</v>
      </c>
    </row>
    <row r="288" spans="1:28" ht="38.25" x14ac:dyDescent="0.2">
      <c r="A288" s="59" t="s">
        <v>989</v>
      </c>
      <c r="B288" s="3" t="s">
        <v>804</v>
      </c>
      <c r="C288" s="7" t="s">
        <v>600</v>
      </c>
      <c r="D288" s="7" t="s">
        <v>703</v>
      </c>
      <c r="E288" s="7" t="s">
        <v>521</v>
      </c>
      <c r="F288" s="7" t="s">
        <v>362</v>
      </c>
      <c r="G288" s="49" t="s">
        <v>63</v>
      </c>
      <c r="H288" s="13">
        <v>1969</v>
      </c>
      <c r="I288" s="21">
        <v>25303</v>
      </c>
      <c r="J288" s="31">
        <v>25293</v>
      </c>
      <c r="K288" s="7" t="s">
        <v>490</v>
      </c>
      <c r="L288" s="31">
        <v>27130</v>
      </c>
      <c r="M288" s="7" t="s">
        <v>491</v>
      </c>
      <c r="N288" s="13">
        <v>5</v>
      </c>
      <c r="O288" s="13"/>
      <c r="P288" s="7" t="s">
        <v>600</v>
      </c>
      <c r="Q288" s="7" t="s">
        <v>173</v>
      </c>
      <c r="R288" s="7"/>
      <c r="S288" s="7"/>
      <c r="T288" s="13"/>
      <c r="U288" s="47"/>
      <c r="V288" s="47"/>
      <c r="W288" s="13"/>
      <c r="X288" s="7" t="s">
        <v>174</v>
      </c>
      <c r="Y288" s="7" t="s">
        <v>174</v>
      </c>
      <c r="Z288" s="42" t="s">
        <v>662</v>
      </c>
      <c r="AA288" s="49" t="s">
        <v>1573</v>
      </c>
    </row>
    <row r="289" spans="1:27" ht="38.25" x14ac:dyDescent="0.2">
      <c r="A289" s="59" t="s">
        <v>989</v>
      </c>
      <c r="B289" s="3" t="s">
        <v>804</v>
      </c>
      <c r="C289" s="7" t="s">
        <v>600</v>
      </c>
      <c r="D289" s="18" t="s">
        <v>855</v>
      </c>
      <c r="E289" s="49" t="s">
        <v>1574</v>
      </c>
      <c r="F289" s="49" t="s">
        <v>863</v>
      </c>
      <c r="G289" s="9" t="s">
        <v>63</v>
      </c>
      <c r="H289" s="14">
        <v>1974</v>
      </c>
      <c r="I289" s="21">
        <v>27137</v>
      </c>
      <c r="J289" s="31">
        <v>27130</v>
      </c>
      <c r="K289" s="7" t="s">
        <v>491</v>
      </c>
      <c r="L289" s="31">
        <v>27144</v>
      </c>
      <c r="M289" s="7" t="s">
        <v>90</v>
      </c>
      <c r="N289" s="13" t="s">
        <v>500</v>
      </c>
      <c r="O289" s="13"/>
      <c r="P289" s="7" t="s">
        <v>1331</v>
      </c>
      <c r="Q289" s="7" t="s">
        <v>174</v>
      </c>
      <c r="R289" s="7"/>
      <c r="S289" s="7"/>
      <c r="T289" s="13"/>
      <c r="U289" s="47"/>
      <c r="V289" s="47"/>
      <c r="W289" s="13"/>
      <c r="X289" s="7" t="s">
        <v>174</v>
      </c>
      <c r="Y289" s="7" t="s">
        <v>174</v>
      </c>
      <c r="Z289" s="42" t="s">
        <v>662</v>
      </c>
      <c r="AA289" s="49" t="s">
        <v>1575</v>
      </c>
    </row>
    <row r="290" spans="1:27" ht="191.25" x14ac:dyDescent="0.2">
      <c r="A290" s="59" t="s">
        <v>989</v>
      </c>
      <c r="B290" s="3" t="s">
        <v>804</v>
      </c>
      <c r="C290" s="10" t="s">
        <v>600</v>
      </c>
      <c r="D290" s="18" t="s">
        <v>651</v>
      </c>
      <c r="E290" s="9" t="s">
        <v>1256</v>
      </c>
      <c r="F290" s="9" t="s">
        <v>863</v>
      </c>
      <c r="G290" s="9" t="s">
        <v>63</v>
      </c>
      <c r="H290" s="29">
        <v>1974</v>
      </c>
      <c r="I290" s="14"/>
      <c r="J290" s="31">
        <v>27268</v>
      </c>
      <c r="K290" s="19">
        <v>27271</v>
      </c>
      <c r="L290" s="33">
        <v>29265</v>
      </c>
      <c r="M290" s="9"/>
      <c r="N290" s="14">
        <v>5.5</v>
      </c>
      <c r="O290" s="14" t="s">
        <v>175</v>
      </c>
      <c r="P290" s="18" t="s">
        <v>600</v>
      </c>
      <c r="Q290" s="18" t="s">
        <v>173</v>
      </c>
      <c r="R290" s="18"/>
      <c r="S290" s="18"/>
      <c r="T290" s="21">
        <v>3737</v>
      </c>
      <c r="U290" s="77">
        <v>64</v>
      </c>
      <c r="V290" s="77">
        <v>69</v>
      </c>
      <c r="W290" s="21">
        <v>35359</v>
      </c>
      <c r="X290" s="18" t="s">
        <v>174</v>
      </c>
      <c r="Y290" s="37" t="s">
        <v>1088</v>
      </c>
      <c r="Z290" s="42" t="s">
        <v>662</v>
      </c>
      <c r="AA290" s="49" t="s">
        <v>1576</v>
      </c>
    </row>
    <row r="291" spans="1:27" ht="25.5" x14ac:dyDescent="0.2">
      <c r="A291" s="59" t="s">
        <v>989</v>
      </c>
      <c r="B291" s="3" t="s">
        <v>804</v>
      </c>
      <c r="C291" s="10" t="s">
        <v>600</v>
      </c>
      <c r="D291" s="107" t="s">
        <v>1577</v>
      </c>
      <c r="E291" s="49" t="s">
        <v>1578</v>
      </c>
      <c r="F291" s="49" t="s">
        <v>362</v>
      </c>
      <c r="G291" s="49" t="s">
        <v>63</v>
      </c>
      <c r="H291" s="29">
        <v>1980</v>
      </c>
      <c r="I291" s="14"/>
      <c r="J291" s="33">
        <v>29265</v>
      </c>
      <c r="K291" s="19"/>
      <c r="L291" s="33">
        <v>30508</v>
      </c>
      <c r="M291" s="9"/>
      <c r="N291" s="14">
        <v>3.4</v>
      </c>
      <c r="O291" s="14"/>
      <c r="P291" s="107" t="s">
        <v>603</v>
      </c>
      <c r="Q291" s="107" t="s">
        <v>174</v>
      </c>
      <c r="R291" s="18"/>
      <c r="S291" s="18"/>
      <c r="T291" s="14"/>
      <c r="U291" s="77"/>
      <c r="V291" s="77"/>
      <c r="W291" s="14"/>
      <c r="X291" s="18" t="s">
        <v>174</v>
      </c>
      <c r="Y291" s="18" t="s">
        <v>174</v>
      </c>
      <c r="Z291" s="42" t="s">
        <v>662</v>
      </c>
      <c r="AA291" s="49" t="s">
        <v>1579</v>
      </c>
    </row>
    <row r="292" spans="1:27" ht="191.25" x14ac:dyDescent="0.2">
      <c r="A292" s="59" t="s">
        <v>989</v>
      </c>
      <c r="B292" s="3" t="s">
        <v>804</v>
      </c>
      <c r="C292" s="10" t="s">
        <v>600</v>
      </c>
      <c r="D292" s="18" t="s">
        <v>651</v>
      </c>
      <c r="E292" s="9" t="s">
        <v>1256</v>
      </c>
      <c r="F292" s="9" t="s">
        <v>863</v>
      </c>
      <c r="G292" s="9" t="s">
        <v>63</v>
      </c>
      <c r="H292" s="29">
        <v>1983</v>
      </c>
      <c r="I292" s="14"/>
      <c r="J292" s="33">
        <v>30508</v>
      </c>
      <c r="K292" s="19"/>
      <c r="L292" s="33">
        <v>31397</v>
      </c>
      <c r="M292" s="9"/>
      <c r="N292" s="14">
        <v>2.4</v>
      </c>
      <c r="O292" s="14" t="s">
        <v>175</v>
      </c>
      <c r="P292" s="18" t="s">
        <v>600</v>
      </c>
      <c r="Q292" s="18" t="s">
        <v>173</v>
      </c>
      <c r="R292" s="18"/>
      <c r="S292" s="18"/>
      <c r="T292" s="21">
        <v>3737</v>
      </c>
      <c r="U292" s="77">
        <v>73</v>
      </c>
      <c r="V292" s="77">
        <v>75</v>
      </c>
      <c r="W292" s="21">
        <v>35359</v>
      </c>
      <c r="X292" s="18" t="s">
        <v>174</v>
      </c>
      <c r="Y292" s="37" t="s">
        <v>1087</v>
      </c>
      <c r="Z292" s="42" t="s">
        <v>662</v>
      </c>
      <c r="AA292" s="49" t="s">
        <v>1576</v>
      </c>
    </row>
    <row r="293" spans="1:27" ht="76.5" x14ac:dyDescent="0.2">
      <c r="A293" s="59" t="s">
        <v>989</v>
      </c>
      <c r="B293" s="3" t="s">
        <v>804</v>
      </c>
      <c r="C293" s="10" t="s">
        <v>600</v>
      </c>
      <c r="D293" s="18" t="s">
        <v>99</v>
      </c>
      <c r="E293" s="9" t="s">
        <v>552</v>
      </c>
      <c r="F293" s="49" t="s">
        <v>845</v>
      </c>
      <c r="G293" s="9" t="s">
        <v>63</v>
      </c>
      <c r="H293" s="29">
        <v>1985</v>
      </c>
      <c r="I293" s="14"/>
      <c r="J293" s="33">
        <v>31397</v>
      </c>
      <c r="K293" s="19"/>
      <c r="L293" s="33">
        <v>32146</v>
      </c>
      <c r="M293" s="9"/>
      <c r="N293" s="14">
        <v>2.1</v>
      </c>
      <c r="O293" s="14" t="s">
        <v>0</v>
      </c>
      <c r="P293" s="18" t="s">
        <v>223</v>
      </c>
      <c r="Q293" s="18" t="s">
        <v>173</v>
      </c>
      <c r="R293" s="18"/>
      <c r="S293" s="18"/>
      <c r="T293" s="21">
        <v>13107</v>
      </c>
      <c r="U293" s="77">
        <v>50</v>
      </c>
      <c r="V293" s="77">
        <v>52</v>
      </c>
      <c r="W293" s="14"/>
      <c r="X293" s="18" t="s">
        <v>174</v>
      </c>
      <c r="Y293" s="37" t="s">
        <v>328</v>
      </c>
      <c r="Z293" s="42" t="s">
        <v>662</v>
      </c>
      <c r="AA293" s="49" t="s">
        <v>1580</v>
      </c>
    </row>
    <row r="294" spans="1:27" ht="51" x14ac:dyDescent="0.2">
      <c r="A294" s="59" t="s">
        <v>989</v>
      </c>
      <c r="B294" s="3" t="s">
        <v>804</v>
      </c>
      <c r="C294" s="10" t="s">
        <v>600</v>
      </c>
      <c r="D294" s="42" t="s">
        <v>531</v>
      </c>
      <c r="E294" s="42" t="s">
        <v>352</v>
      </c>
      <c r="F294" s="42" t="s">
        <v>863</v>
      </c>
      <c r="G294" s="9" t="s">
        <v>63</v>
      </c>
      <c r="H294" s="29">
        <v>1988</v>
      </c>
      <c r="I294" s="14"/>
      <c r="J294" s="33">
        <v>32146</v>
      </c>
      <c r="K294" s="19"/>
      <c r="L294" s="33">
        <v>32715</v>
      </c>
      <c r="M294" s="9"/>
      <c r="N294" s="14">
        <v>1.5</v>
      </c>
      <c r="O294" s="14" t="s">
        <v>0</v>
      </c>
      <c r="P294" s="42" t="s">
        <v>532</v>
      </c>
      <c r="Q294" s="42" t="s">
        <v>173</v>
      </c>
      <c r="R294" s="42" t="s">
        <v>532</v>
      </c>
      <c r="S294" s="42" t="s">
        <v>173</v>
      </c>
      <c r="T294" s="14">
        <v>1932</v>
      </c>
      <c r="U294" s="77">
        <v>55</v>
      </c>
      <c r="V294" s="77">
        <v>56</v>
      </c>
      <c r="W294" s="14"/>
      <c r="X294" s="18" t="s">
        <v>174</v>
      </c>
      <c r="Y294" s="18" t="s">
        <v>174</v>
      </c>
      <c r="Z294" s="42" t="s">
        <v>662</v>
      </c>
      <c r="AA294" s="49" t="s">
        <v>1581</v>
      </c>
    </row>
    <row r="295" spans="1:27" ht="38.25" x14ac:dyDescent="0.2">
      <c r="A295" s="59" t="s">
        <v>989</v>
      </c>
      <c r="B295" s="3" t="s">
        <v>804</v>
      </c>
      <c r="C295" s="10" t="s">
        <v>600</v>
      </c>
      <c r="D295" s="107" t="s">
        <v>100</v>
      </c>
      <c r="E295" s="49" t="s">
        <v>1582</v>
      </c>
      <c r="F295" s="49" t="s">
        <v>184</v>
      </c>
      <c r="G295" s="49" t="s">
        <v>63</v>
      </c>
      <c r="H295" s="29">
        <v>1989</v>
      </c>
      <c r="I295" s="14"/>
      <c r="J295" s="31">
        <v>32715</v>
      </c>
      <c r="K295" s="19"/>
      <c r="L295" s="33">
        <v>33588</v>
      </c>
      <c r="M295" s="9"/>
      <c r="N295" s="14">
        <v>2.4</v>
      </c>
      <c r="O295" s="14"/>
      <c r="P295" s="107" t="s">
        <v>1583</v>
      </c>
      <c r="Q295" s="107" t="s">
        <v>174</v>
      </c>
      <c r="R295" s="18"/>
      <c r="S295" s="18"/>
      <c r="T295" s="14"/>
      <c r="U295" s="77"/>
      <c r="V295" s="77"/>
      <c r="W295" s="14"/>
      <c r="X295" s="18" t="s">
        <v>174</v>
      </c>
      <c r="Y295" s="18" t="s">
        <v>174</v>
      </c>
      <c r="Z295" s="42" t="s">
        <v>662</v>
      </c>
      <c r="AA295" s="49" t="s">
        <v>1584</v>
      </c>
    </row>
    <row r="296" spans="1:27" ht="165.75" x14ac:dyDescent="0.2">
      <c r="A296" s="59" t="s">
        <v>989</v>
      </c>
      <c r="B296" s="3" t="s">
        <v>804</v>
      </c>
      <c r="C296" s="10" t="s">
        <v>600</v>
      </c>
      <c r="D296" s="18" t="s">
        <v>101</v>
      </c>
      <c r="E296" s="9" t="s">
        <v>546</v>
      </c>
      <c r="F296" s="49" t="s">
        <v>845</v>
      </c>
      <c r="G296" s="9" t="s">
        <v>63</v>
      </c>
      <c r="H296" s="29">
        <v>1991</v>
      </c>
      <c r="I296" s="14"/>
      <c r="J296" s="33">
        <v>33588</v>
      </c>
      <c r="K296" s="19"/>
      <c r="L296" s="31">
        <v>34382</v>
      </c>
      <c r="M296" s="9"/>
      <c r="N296" s="14">
        <v>2.2000000000000002</v>
      </c>
      <c r="O296" s="14" t="s">
        <v>0</v>
      </c>
      <c r="P296" s="18" t="s">
        <v>600</v>
      </c>
      <c r="Q296" s="18" t="s">
        <v>173</v>
      </c>
      <c r="R296" s="18" t="s">
        <v>600</v>
      </c>
      <c r="S296" s="18" t="s">
        <v>173</v>
      </c>
      <c r="T296" s="14">
        <v>1936</v>
      </c>
      <c r="U296" s="77">
        <f>91-36</f>
        <v>55</v>
      </c>
      <c r="V296" s="77">
        <v>57</v>
      </c>
      <c r="W296" s="14"/>
      <c r="X296" s="18" t="s">
        <v>174</v>
      </c>
      <c r="Y296" s="18" t="s">
        <v>174</v>
      </c>
      <c r="Z296" s="42" t="s">
        <v>662</v>
      </c>
      <c r="AA296" s="49" t="s">
        <v>1585</v>
      </c>
    </row>
    <row r="297" spans="1:27" ht="38.25" x14ac:dyDescent="0.2">
      <c r="A297" s="59" t="s">
        <v>989</v>
      </c>
      <c r="B297" s="3" t="s">
        <v>804</v>
      </c>
      <c r="C297" s="10" t="s">
        <v>600</v>
      </c>
      <c r="D297" s="18" t="s">
        <v>276</v>
      </c>
      <c r="E297" s="49" t="s">
        <v>277</v>
      </c>
      <c r="F297" s="9" t="s">
        <v>781</v>
      </c>
      <c r="G297" s="9" t="s">
        <v>866</v>
      </c>
      <c r="H297" s="29">
        <v>1994</v>
      </c>
      <c r="I297" s="14"/>
      <c r="J297" s="31">
        <v>34382</v>
      </c>
      <c r="K297" s="19"/>
      <c r="L297" s="33">
        <v>35019</v>
      </c>
      <c r="M297" s="9"/>
      <c r="N297" s="14">
        <v>1.75</v>
      </c>
      <c r="O297" s="14" t="s">
        <v>0</v>
      </c>
      <c r="P297" s="18" t="s">
        <v>597</v>
      </c>
      <c r="Q297" s="18" t="s">
        <v>174</v>
      </c>
      <c r="R297" s="18"/>
      <c r="S297" s="18"/>
      <c r="T297" s="21">
        <v>11113</v>
      </c>
      <c r="U297" s="77">
        <v>63</v>
      </c>
      <c r="V297" s="77">
        <v>65</v>
      </c>
      <c r="W297" s="14"/>
      <c r="X297" s="18" t="s">
        <v>174</v>
      </c>
      <c r="Y297" s="18" t="s">
        <v>317</v>
      </c>
      <c r="Z297" s="42" t="s">
        <v>662</v>
      </c>
      <c r="AA297" s="49" t="s">
        <v>1586</v>
      </c>
    </row>
    <row r="298" spans="1:27" ht="25.5" x14ac:dyDescent="0.2">
      <c r="A298" s="89" t="s">
        <v>989</v>
      </c>
      <c r="B298" s="3" t="s">
        <v>804</v>
      </c>
      <c r="C298" s="10" t="s">
        <v>600</v>
      </c>
      <c r="D298" s="18" t="s">
        <v>1021</v>
      </c>
      <c r="E298" s="49" t="s">
        <v>1588</v>
      </c>
      <c r="F298" s="49" t="s">
        <v>184</v>
      </c>
      <c r="G298" s="49" t="s">
        <v>63</v>
      </c>
      <c r="H298" s="29">
        <v>1995</v>
      </c>
      <c r="I298" s="14"/>
      <c r="J298" s="33">
        <v>35019</v>
      </c>
      <c r="K298" s="19"/>
      <c r="L298" s="33">
        <v>36475</v>
      </c>
      <c r="M298" s="9"/>
      <c r="N298" s="14">
        <v>4</v>
      </c>
      <c r="O298" s="14"/>
      <c r="P298" s="107" t="s">
        <v>1587</v>
      </c>
      <c r="Q298" s="107" t="s">
        <v>174</v>
      </c>
      <c r="R298" s="18"/>
      <c r="S298" s="18"/>
      <c r="T298" s="21"/>
      <c r="U298" s="77"/>
      <c r="V298" s="77"/>
      <c r="W298" s="14"/>
      <c r="X298" s="18"/>
      <c r="Y298" s="18"/>
      <c r="Z298" s="42" t="s">
        <v>662</v>
      </c>
      <c r="AA298" s="49" t="s">
        <v>1589</v>
      </c>
    </row>
    <row r="299" spans="1:27" ht="76.5" x14ac:dyDescent="0.2">
      <c r="A299" s="59" t="s">
        <v>989</v>
      </c>
      <c r="B299" s="3" t="s">
        <v>804</v>
      </c>
      <c r="C299" s="10" t="s">
        <v>600</v>
      </c>
      <c r="D299" s="18" t="s">
        <v>749</v>
      </c>
      <c r="E299" s="42" t="s">
        <v>546</v>
      </c>
      <c r="F299" s="42" t="s">
        <v>863</v>
      </c>
      <c r="G299" s="9" t="s">
        <v>63</v>
      </c>
      <c r="H299" s="14">
        <v>1999</v>
      </c>
      <c r="I299" s="14"/>
      <c r="J299" s="33">
        <v>36475</v>
      </c>
      <c r="K299" s="9"/>
      <c r="L299" s="33">
        <v>37390</v>
      </c>
      <c r="M299" s="9"/>
      <c r="N299" s="14">
        <v>2.4</v>
      </c>
      <c r="O299" s="14" t="s">
        <v>175</v>
      </c>
      <c r="P299" s="42" t="s">
        <v>547</v>
      </c>
      <c r="Q299" s="42" t="s">
        <v>173</v>
      </c>
      <c r="R299" s="42" t="s">
        <v>548</v>
      </c>
      <c r="S299" s="42" t="s">
        <v>173</v>
      </c>
      <c r="T299" s="22">
        <v>18749</v>
      </c>
      <c r="U299" s="44">
        <f>99-51</f>
        <v>48</v>
      </c>
      <c r="V299" s="44">
        <v>50</v>
      </c>
      <c r="W299" s="14"/>
      <c r="X299" s="18" t="s">
        <v>174</v>
      </c>
      <c r="Y299" s="37" t="s">
        <v>734</v>
      </c>
      <c r="Z299" s="42" t="s">
        <v>662</v>
      </c>
      <c r="AA299" s="49" t="s">
        <v>1590</v>
      </c>
    </row>
    <row r="300" spans="1:27" ht="318.75" x14ac:dyDescent="0.2">
      <c r="A300" s="59" t="s">
        <v>989</v>
      </c>
      <c r="B300" s="3" t="s">
        <v>804</v>
      </c>
      <c r="C300" s="10" t="s">
        <v>600</v>
      </c>
      <c r="D300" s="42" t="s">
        <v>471</v>
      </c>
      <c r="E300" s="96" t="s">
        <v>1591</v>
      </c>
      <c r="F300" s="42" t="s">
        <v>184</v>
      </c>
      <c r="G300" s="3" t="s">
        <v>499</v>
      </c>
      <c r="H300" s="3">
        <v>2002</v>
      </c>
      <c r="I300" s="14"/>
      <c r="J300" s="33">
        <v>37390</v>
      </c>
      <c r="K300" s="33"/>
      <c r="L300" s="21">
        <v>38447</v>
      </c>
      <c r="M300" s="9"/>
      <c r="N300" s="14">
        <v>3</v>
      </c>
      <c r="O300" s="14" t="s">
        <v>0</v>
      </c>
      <c r="P300" s="42" t="s">
        <v>767</v>
      </c>
      <c r="Q300" s="42" t="s">
        <v>173</v>
      </c>
      <c r="R300" s="42" t="s">
        <v>302</v>
      </c>
      <c r="S300" s="42" t="s">
        <v>173</v>
      </c>
      <c r="T300" s="22">
        <v>20700</v>
      </c>
      <c r="U300" s="44">
        <v>45</v>
      </c>
      <c r="V300" s="44">
        <v>48</v>
      </c>
      <c r="W300" s="14"/>
      <c r="X300" s="18" t="s">
        <v>174</v>
      </c>
      <c r="Y300" s="37" t="s">
        <v>739</v>
      </c>
      <c r="Z300" s="42" t="s">
        <v>662</v>
      </c>
      <c r="AA300" s="49" t="s">
        <v>1592</v>
      </c>
    </row>
    <row r="301" spans="1:27" ht="102" x14ac:dyDescent="0.2">
      <c r="A301" s="59" t="s">
        <v>989</v>
      </c>
      <c r="B301" s="3" t="s">
        <v>804</v>
      </c>
      <c r="C301" s="10" t="s">
        <v>600</v>
      </c>
      <c r="D301" s="18" t="s">
        <v>87</v>
      </c>
      <c r="E301" s="96" t="s">
        <v>1593</v>
      </c>
      <c r="F301" s="96" t="s">
        <v>184</v>
      </c>
      <c r="G301" s="9" t="s">
        <v>759</v>
      </c>
      <c r="H301" s="14">
        <v>2005</v>
      </c>
      <c r="I301" s="32">
        <v>38447</v>
      </c>
      <c r="J301" s="32">
        <v>38442</v>
      </c>
      <c r="K301" s="9"/>
      <c r="L301" s="45">
        <v>39965</v>
      </c>
      <c r="M301" s="9"/>
      <c r="N301" s="14">
        <v>4</v>
      </c>
      <c r="O301" s="14" t="s">
        <v>175</v>
      </c>
      <c r="P301" s="42"/>
      <c r="Q301" s="42"/>
      <c r="R301" s="42"/>
      <c r="S301" s="42"/>
      <c r="T301" s="22">
        <v>21807</v>
      </c>
      <c r="U301" s="44">
        <v>45</v>
      </c>
      <c r="V301" s="44">
        <v>49</v>
      </c>
      <c r="W301" s="14"/>
      <c r="X301" s="18" t="s">
        <v>174</v>
      </c>
      <c r="Y301" s="18" t="s">
        <v>1086</v>
      </c>
      <c r="Z301" s="42" t="s">
        <v>663</v>
      </c>
      <c r="AA301" s="49" t="s">
        <v>1594</v>
      </c>
    </row>
    <row r="302" spans="1:27" ht="63.75" x14ac:dyDescent="0.2">
      <c r="A302" s="89" t="s">
        <v>989</v>
      </c>
      <c r="B302" s="3" t="s">
        <v>804</v>
      </c>
      <c r="C302" s="10" t="s">
        <v>600</v>
      </c>
      <c r="D302" s="18" t="s">
        <v>1017</v>
      </c>
      <c r="E302" s="42" t="s">
        <v>1020</v>
      </c>
      <c r="F302" s="42" t="s">
        <v>845</v>
      </c>
      <c r="G302" s="3" t="s">
        <v>499</v>
      </c>
      <c r="H302" s="14">
        <v>2009</v>
      </c>
      <c r="I302" s="32"/>
      <c r="J302" s="45">
        <v>40136</v>
      </c>
      <c r="K302" s="9"/>
      <c r="L302" s="31">
        <v>40654</v>
      </c>
      <c r="M302" s="37"/>
      <c r="N302" s="14">
        <v>1.5</v>
      </c>
      <c r="O302" s="14" t="s">
        <v>175</v>
      </c>
      <c r="P302" s="42"/>
      <c r="Q302" s="42"/>
      <c r="R302" s="42"/>
      <c r="S302" s="42"/>
      <c r="T302" s="22" t="s">
        <v>1019</v>
      </c>
      <c r="U302" s="44">
        <v>41</v>
      </c>
      <c r="V302" s="44">
        <v>43</v>
      </c>
      <c r="W302" s="14"/>
      <c r="X302" s="18" t="s">
        <v>174</v>
      </c>
      <c r="Y302" s="18" t="s">
        <v>1018</v>
      </c>
      <c r="Z302" s="42" t="s">
        <v>663</v>
      </c>
      <c r="AA302" s="49" t="s">
        <v>1595</v>
      </c>
    </row>
    <row r="303" spans="1:27" ht="25.5" x14ac:dyDescent="0.2">
      <c r="A303" s="89" t="s">
        <v>989</v>
      </c>
      <c r="B303" s="3" t="s">
        <v>804</v>
      </c>
      <c r="C303" s="10" t="s">
        <v>600</v>
      </c>
      <c r="D303" s="18" t="s">
        <v>1022</v>
      </c>
      <c r="E303" s="96" t="s">
        <v>1596</v>
      </c>
      <c r="F303" s="96" t="s">
        <v>863</v>
      </c>
      <c r="G303" s="3" t="s">
        <v>63</v>
      </c>
      <c r="H303" s="14">
        <v>2011</v>
      </c>
      <c r="I303" s="32"/>
      <c r="J303" s="31">
        <v>40654</v>
      </c>
      <c r="K303" s="9"/>
      <c r="L303" s="32">
        <v>40724</v>
      </c>
      <c r="M303" s="37"/>
      <c r="N303" s="14">
        <v>0.2</v>
      </c>
      <c r="O303" s="14"/>
      <c r="P303" s="42"/>
      <c r="Q303" s="42"/>
      <c r="R303" s="42"/>
      <c r="S303" s="42"/>
      <c r="T303" s="22">
        <v>22253</v>
      </c>
      <c r="U303" s="44">
        <v>50</v>
      </c>
      <c r="V303" s="44">
        <v>50</v>
      </c>
      <c r="W303" s="14"/>
      <c r="X303" s="18" t="s">
        <v>174</v>
      </c>
      <c r="Y303" s="18"/>
      <c r="Z303" s="42" t="s">
        <v>662</v>
      </c>
      <c r="AA303" s="49" t="s">
        <v>1597</v>
      </c>
    </row>
    <row r="304" spans="1:27" ht="140.25" x14ac:dyDescent="0.2">
      <c r="A304" s="59" t="s">
        <v>989</v>
      </c>
      <c r="B304" s="9" t="s">
        <v>802</v>
      </c>
      <c r="C304" s="7" t="s">
        <v>601</v>
      </c>
      <c r="D304" s="7" t="s">
        <v>618</v>
      </c>
      <c r="E304" s="7" t="s">
        <v>505</v>
      </c>
      <c r="F304" s="7" t="s">
        <v>863</v>
      </c>
      <c r="G304" s="7" t="s">
        <v>63</v>
      </c>
      <c r="H304" s="13">
        <v>1935</v>
      </c>
      <c r="I304" s="13"/>
      <c r="J304" s="31">
        <v>12817</v>
      </c>
      <c r="K304" s="7" t="s">
        <v>348</v>
      </c>
      <c r="L304" s="31">
        <v>16345</v>
      </c>
      <c r="M304" s="7" t="s">
        <v>348</v>
      </c>
      <c r="N304" s="13">
        <v>9.6</v>
      </c>
      <c r="O304" s="13"/>
      <c r="P304" s="7" t="s">
        <v>1151</v>
      </c>
      <c r="Q304" s="7" t="s">
        <v>173</v>
      </c>
      <c r="R304" s="7"/>
      <c r="S304" s="7"/>
      <c r="T304" s="13" t="s">
        <v>1152</v>
      </c>
      <c r="U304" s="47">
        <v>35</v>
      </c>
      <c r="V304" s="47">
        <v>44</v>
      </c>
      <c r="W304" s="23">
        <v>29557</v>
      </c>
      <c r="X304" s="7" t="s">
        <v>174</v>
      </c>
      <c r="Y304" s="7" t="s">
        <v>174</v>
      </c>
      <c r="Z304" s="3" t="s">
        <v>662</v>
      </c>
      <c r="AA304" s="49" t="s">
        <v>1333</v>
      </c>
    </row>
    <row r="305" spans="1:27" ht="114.75" x14ac:dyDescent="0.2">
      <c r="A305" s="59" t="s">
        <v>989</v>
      </c>
      <c r="B305" s="9" t="s">
        <v>802</v>
      </c>
      <c r="C305" s="7" t="s">
        <v>601</v>
      </c>
      <c r="D305" s="7" t="s">
        <v>361</v>
      </c>
      <c r="E305" s="7" t="s">
        <v>218</v>
      </c>
      <c r="F305" s="7" t="s">
        <v>362</v>
      </c>
      <c r="G305" s="7" t="s">
        <v>63</v>
      </c>
      <c r="H305" s="13">
        <v>1944</v>
      </c>
      <c r="I305" s="13"/>
      <c r="J305" s="33">
        <v>16354</v>
      </c>
      <c r="K305" s="5" t="s">
        <v>360</v>
      </c>
      <c r="L305" s="31">
        <v>17202</v>
      </c>
      <c r="M305" s="7" t="s">
        <v>240</v>
      </c>
      <c r="N305" s="13">
        <v>2.2999999999999998</v>
      </c>
      <c r="O305" s="13"/>
      <c r="P305" s="7" t="s">
        <v>744</v>
      </c>
      <c r="Q305" s="7" t="s">
        <v>174</v>
      </c>
      <c r="R305" s="7"/>
      <c r="S305" s="7"/>
      <c r="T305" s="13" t="s">
        <v>1121</v>
      </c>
      <c r="U305" s="47">
        <v>49</v>
      </c>
      <c r="V305" s="47">
        <v>52</v>
      </c>
      <c r="W305" s="13">
        <v>1970</v>
      </c>
      <c r="X305" s="7" t="s">
        <v>132</v>
      </c>
      <c r="Y305" s="7" t="s">
        <v>174</v>
      </c>
      <c r="Z305" s="3" t="s">
        <v>662</v>
      </c>
      <c r="AA305" s="49" t="s">
        <v>1598</v>
      </c>
    </row>
    <row r="306" spans="1:27" ht="38.25" x14ac:dyDescent="0.2">
      <c r="A306" s="59" t="s">
        <v>989</v>
      </c>
      <c r="B306" s="9" t="s">
        <v>802</v>
      </c>
      <c r="C306" s="7" t="s">
        <v>601</v>
      </c>
      <c r="D306" s="7" t="s">
        <v>268</v>
      </c>
      <c r="E306" s="7" t="s">
        <v>307</v>
      </c>
      <c r="F306" s="7" t="s">
        <v>362</v>
      </c>
      <c r="G306" s="49" t="s">
        <v>63</v>
      </c>
      <c r="H306" s="13">
        <v>1947</v>
      </c>
      <c r="I306" s="13"/>
      <c r="J306" s="45">
        <v>17233</v>
      </c>
      <c r="K306" s="37" t="s">
        <v>878</v>
      </c>
      <c r="L306" s="31">
        <v>18248</v>
      </c>
      <c r="M306" s="7" t="s">
        <v>492</v>
      </c>
      <c r="N306" s="13">
        <v>2.75</v>
      </c>
      <c r="O306" s="13"/>
      <c r="P306" s="7"/>
      <c r="Q306" s="7"/>
      <c r="R306" s="7"/>
      <c r="S306" s="7"/>
      <c r="T306" s="13"/>
      <c r="U306" s="47"/>
      <c r="V306" s="47"/>
      <c r="W306" s="13"/>
      <c r="X306" s="7" t="s">
        <v>174</v>
      </c>
      <c r="Y306" s="7" t="s">
        <v>174</v>
      </c>
      <c r="Z306" s="3" t="s">
        <v>662</v>
      </c>
      <c r="AA306" s="49" t="s">
        <v>1599</v>
      </c>
    </row>
    <row r="307" spans="1:27" ht="89.25" x14ac:dyDescent="0.2">
      <c r="A307" s="59" t="s">
        <v>989</v>
      </c>
      <c r="B307" s="9" t="s">
        <v>802</v>
      </c>
      <c r="C307" s="7" t="s">
        <v>601</v>
      </c>
      <c r="D307" s="7" t="s">
        <v>176</v>
      </c>
      <c r="E307" s="7" t="s">
        <v>1600</v>
      </c>
      <c r="F307" s="7" t="s">
        <v>863</v>
      </c>
      <c r="G307" s="7" t="s">
        <v>63</v>
      </c>
      <c r="H307" s="13">
        <v>1949</v>
      </c>
      <c r="I307" s="13"/>
      <c r="J307" s="31">
        <v>18255</v>
      </c>
      <c r="K307" s="7" t="s">
        <v>493</v>
      </c>
      <c r="L307" s="31">
        <v>20628</v>
      </c>
      <c r="M307" s="7" t="s">
        <v>41</v>
      </c>
      <c r="N307" s="13">
        <v>6.5</v>
      </c>
      <c r="O307" s="13"/>
      <c r="P307" s="7"/>
      <c r="Q307" s="7"/>
      <c r="R307" s="7"/>
      <c r="S307" s="7"/>
      <c r="T307" s="13"/>
      <c r="U307" s="47"/>
      <c r="V307" s="47"/>
      <c r="W307" s="13"/>
      <c r="X307" s="7" t="s">
        <v>174</v>
      </c>
      <c r="Y307" s="7" t="s">
        <v>174</v>
      </c>
      <c r="Z307" s="3" t="s">
        <v>662</v>
      </c>
      <c r="AA307" s="49" t="s">
        <v>1601</v>
      </c>
    </row>
    <row r="308" spans="1:27" ht="127.5" x14ac:dyDescent="0.2">
      <c r="A308" s="59" t="s">
        <v>989</v>
      </c>
      <c r="B308" s="9" t="s">
        <v>802</v>
      </c>
      <c r="C308" s="7" t="s">
        <v>601</v>
      </c>
      <c r="D308" s="7" t="s">
        <v>579</v>
      </c>
      <c r="E308" s="7" t="s">
        <v>704</v>
      </c>
      <c r="F308" s="7" t="s">
        <v>845</v>
      </c>
      <c r="G308" s="7" t="s">
        <v>63</v>
      </c>
      <c r="H308" s="13">
        <v>1956</v>
      </c>
      <c r="I308" s="13"/>
      <c r="J308" s="31">
        <v>20634</v>
      </c>
      <c r="K308" s="7" t="s">
        <v>42</v>
      </c>
      <c r="L308" s="31">
        <v>21577</v>
      </c>
      <c r="M308" s="7" t="s">
        <v>3</v>
      </c>
      <c r="N308" s="13">
        <v>2.6</v>
      </c>
      <c r="O308" s="13"/>
      <c r="P308" s="42" t="s">
        <v>829</v>
      </c>
      <c r="Q308" s="42" t="s">
        <v>173</v>
      </c>
      <c r="R308" s="42"/>
      <c r="S308" s="42"/>
      <c r="T308" s="22">
        <v>8146</v>
      </c>
      <c r="U308" s="47">
        <v>34</v>
      </c>
      <c r="V308" s="47">
        <v>36</v>
      </c>
      <c r="W308" s="13"/>
      <c r="X308" s="37" t="s">
        <v>828</v>
      </c>
      <c r="Y308" s="7" t="s">
        <v>174</v>
      </c>
      <c r="Z308" s="3" t="s">
        <v>662</v>
      </c>
      <c r="AA308" s="49" t="s">
        <v>1602</v>
      </c>
    </row>
    <row r="309" spans="1:27" ht="63.75" x14ac:dyDescent="0.2">
      <c r="A309" s="59" t="s">
        <v>989</v>
      </c>
      <c r="B309" s="9" t="s">
        <v>802</v>
      </c>
      <c r="C309" s="7" t="s">
        <v>601</v>
      </c>
      <c r="D309" s="7" t="s">
        <v>267</v>
      </c>
      <c r="E309" s="7" t="s">
        <v>366</v>
      </c>
      <c r="F309" s="7" t="s">
        <v>362</v>
      </c>
      <c r="G309" s="49" t="s">
        <v>63</v>
      </c>
      <c r="H309" s="13">
        <v>1959</v>
      </c>
      <c r="I309" s="13"/>
      <c r="J309" s="31">
        <v>21577</v>
      </c>
      <c r="K309" s="7" t="s">
        <v>3</v>
      </c>
      <c r="L309" s="31">
        <v>24201</v>
      </c>
      <c r="M309" s="7" t="s">
        <v>43</v>
      </c>
      <c r="N309" s="13">
        <v>7.25</v>
      </c>
      <c r="O309" s="13"/>
      <c r="P309" s="7"/>
      <c r="Q309" s="7"/>
      <c r="R309" s="7"/>
      <c r="S309" s="7"/>
      <c r="T309" s="13"/>
      <c r="U309" s="47"/>
      <c r="V309" s="47"/>
      <c r="W309" s="13"/>
      <c r="X309" s="7" t="s">
        <v>174</v>
      </c>
      <c r="Y309" s="7" t="s">
        <v>174</v>
      </c>
      <c r="Z309" s="3" t="s">
        <v>662</v>
      </c>
      <c r="AA309" s="49" t="s">
        <v>1603</v>
      </c>
    </row>
    <row r="310" spans="1:27" ht="127.5" x14ac:dyDescent="0.2">
      <c r="A310" s="59" t="s">
        <v>989</v>
      </c>
      <c r="B310" s="9" t="s">
        <v>802</v>
      </c>
      <c r="C310" s="7" t="s">
        <v>601</v>
      </c>
      <c r="D310" s="18" t="s">
        <v>800</v>
      </c>
      <c r="E310" s="7" t="s">
        <v>1604</v>
      </c>
      <c r="F310" s="7" t="s">
        <v>863</v>
      </c>
      <c r="G310" s="7" t="s">
        <v>63</v>
      </c>
      <c r="H310" s="13">
        <v>1966</v>
      </c>
      <c r="I310" s="21">
        <v>24208</v>
      </c>
      <c r="J310" s="31">
        <v>24201</v>
      </c>
      <c r="K310" s="7" t="s">
        <v>43</v>
      </c>
      <c r="L310" s="31">
        <v>27144</v>
      </c>
      <c r="M310" s="7" t="s">
        <v>90</v>
      </c>
      <c r="N310" s="13">
        <v>8</v>
      </c>
      <c r="O310" s="13"/>
      <c r="P310" s="7" t="s">
        <v>597</v>
      </c>
      <c r="Q310" s="7"/>
      <c r="R310" s="7"/>
      <c r="S310" s="7"/>
      <c r="T310" s="23">
        <v>8733</v>
      </c>
      <c r="U310" s="47">
        <v>42</v>
      </c>
      <c r="V310" s="47">
        <v>50</v>
      </c>
      <c r="W310" s="13"/>
      <c r="X310" s="7" t="s">
        <v>174</v>
      </c>
      <c r="Y310" s="7" t="s">
        <v>174</v>
      </c>
      <c r="Z310" s="3" t="s">
        <v>662</v>
      </c>
      <c r="AA310" s="49" t="s">
        <v>1605</v>
      </c>
    </row>
    <row r="311" spans="1:27" ht="38.25" x14ac:dyDescent="0.2">
      <c r="A311" s="59" t="s">
        <v>989</v>
      </c>
      <c r="B311" s="9" t="s">
        <v>802</v>
      </c>
      <c r="C311" s="10" t="s">
        <v>601</v>
      </c>
      <c r="D311" s="18" t="s">
        <v>315</v>
      </c>
      <c r="E311" s="49" t="s">
        <v>704</v>
      </c>
      <c r="F311" s="9" t="s">
        <v>863</v>
      </c>
      <c r="G311" s="9" t="s">
        <v>63</v>
      </c>
      <c r="H311" s="14">
        <v>1974</v>
      </c>
      <c r="I311" s="21"/>
      <c r="J311" s="32">
        <v>27285</v>
      </c>
      <c r="K311" s="4" t="s">
        <v>958</v>
      </c>
      <c r="L311" s="32">
        <v>29265</v>
      </c>
      <c r="M311" s="8"/>
      <c r="N311" s="29">
        <v>5.4</v>
      </c>
      <c r="O311" s="21" t="s">
        <v>175</v>
      </c>
      <c r="P311" s="43"/>
      <c r="Q311" s="43"/>
      <c r="R311" s="43"/>
      <c r="S311" s="43"/>
      <c r="T311" s="21"/>
      <c r="U311" s="77"/>
      <c r="V311" s="77"/>
      <c r="W311" s="21"/>
      <c r="X311" s="43" t="s">
        <v>174</v>
      </c>
      <c r="Y311" s="37" t="s">
        <v>504</v>
      </c>
      <c r="Z311" s="3" t="s">
        <v>662</v>
      </c>
      <c r="AA311" s="49" t="s">
        <v>1606</v>
      </c>
    </row>
    <row r="312" spans="1:27" x14ac:dyDescent="0.2">
      <c r="A312" s="59" t="s">
        <v>989</v>
      </c>
      <c r="B312" s="9" t="s">
        <v>802</v>
      </c>
      <c r="C312" s="10" t="s">
        <v>601</v>
      </c>
      <c r="D312" s="18" t="s">
        <v>102</v>
      </c>
      <c r="E312" s="9"/>
      <c r="F312" s="9"/>
      <c r="G312" s="9"/>
      <c r="H312" s="14">
        <v>1980</v>
      </c>
      <c r="I312" s="21"/>
      <c r="J312" s="32">
        <v>29265</v>
      </c>
      <c r="K312" s="4"/>
      <c r="L312" s="32">
        <v>30508</v>
      </c>
      <c r="M312" s="8"/>
      <c r="N312" s="29">
        <v>3.4</v>
      </c>
      <c r="O312" s="21"/>
      <c r="P312" s="43"/>
      <c r="Q312" s="43"/>
      <c r="R312" s="43"/>
      <c r="S312" s="43"/>
      <c r="T312" s="21"/>
      <c r="U312" s="77"/>
      <c r="V312" s="77"/>
      <c r="W312" s="21"/>
      <c r="X312" s="43" t="s">
        <v>174</v>
      </c>
      <c r="Y312" s="43" t="s">
        <v>174</v>
      </c>
      <c r="Z312" s="3" t="s">
        <v>662</v>
      </c>
      <c r="AA312" s="49" t="s">
        <v>1607</v>
      </c>
    </row>
    <row r="313" spans="1:27" ht="25.5" x14ac:dyDescent="0.2">
      <c r="A313" s="59" t="s">
        <v>989</v>
      </c>
      <c r="B313" s="9" t="s">
        <v>802</v>
      </c>
      <c r="C313" s="10" t="s">
        <v>601</v>
      </c>
      <c r="D313" s="18" t="s">
        <v>905</v>
      </c>
      <c r="E313" s="9" t="s">
        <v>925</v>
      </c>
      <c r="F313" s="9" t="s">
        <v>917</v>
      </c>
      <c r="G313" s="9" t="s">
        <v>275</v>
      </c>
      <c r="H313" s="14">
        <v>1983</v>
      </c>
      <c r="I313" s="21"/>
      <c r="J313" s="32">
        <v>30508</v>
      </c>
      <c r="K313" s="4"/>
      <c r="L313" s="32">
        <v>31397</v>
      </c>
      <c r="M313" s="8"/>
      <c r="N313" s="29">
        <v>2.4</v>
      </c>
      <c r="O313" s="21" t="s">
        <v>175</v>
      </c>
      <c r="P313" s="43"/>
      <c r="Q313" s="43"/>
      <c r="R313" s="43"/>
      <c r="S313" s="43"/>
      <c r="T313" s="29">
        <v>1931</v>
      </c>
      <c r="U313" s="77">
        <f>83-31</f>
        <v>52</v>
      </c>
      <c r="V313" s="77">
        <v>54</v>
      </c>
      <c r="W313" s="21"/>
      <c r="X313" s="43" t="s">
        <v>174</v>
      </c>
      <c r="Y313" s="37" t="s">
        <v>764</v>
      </c>
      <c r="Z313" s="3" t="s">
        <v>662</v>
      </c>
      <c r="AA313" s="49" t="s">
        <v>1608</v>
      </c>
    </row>
    <row r="314" spans="1:27" ht="51" x14ac:dyDescent="0.2">
      <c r="A314" s="59" t="s">
        <v>989</v>
      </c>
      <c r="B314" s="9" t="s">
        <v>802</v>
      </c>
      <c r="C314" s="10" t="s">
        <v>601</v>
      </c>
      <c r="D314" s="18" t="s">
        <v>906</v>
      </c>
      <c r="E314" s="9" t="s">
        <v>352</v>
      </c>
      <c r="F314" s="9" t="s">
        <v>863</v>
      </c>
      <c r="G314" s="9" t="s">
        <v>63</v>
      </c>
      <c r="H314" s="14">
        <v>1985</v>
      </c>
      <c r="I314" s="21"/>
      <c r="J314" s="32">
        <v>31397</v>
      </c>
      <c r="K314" s="4"/>
      <c r="L314" s="32">
        <v>33588</v>
      </c>
      <c r="M314" s="8"/>
      <c r="N314" s="29">
        <v>6</v>
      </c>
      <c r="O314" s="21" t="s">
        <v>266</v>
      </c>
      <c r="P314" s="106" t="s">
        <v>597</v>
      </c>
      <c r="Q314" s="106" t="s">
        <v>174</v>
      </c>
      <c r="R314" s="43"/>
      <c r="S314" s="43"/>
      <c r="T314" s="29">
        <v>1931</v>
      </c>
      <c r="U314" s="77">
        <v>54</v>
      </c>
      <c r="V314" s="77">
        <v>60</v>
      </c>
      <c r="W314" s="21"/>
      <c r="X314" s="43" t="s">
        <v>174</v>
      </c>
      <c r="Y314" s="37" t="s">
        <v>280</v>
      </c>
      <c r="Z314" s="3" t="s">
        <v>662</v>
      </c>
      <c r="AA314" s="49" t="s">
        <v>1609</v>
      </c>
    </row>
    <row r="315" spans="1:27" ht="38.25" x14ac:dyDescent="0.2">
      <c r="A315" s="59" t="s">
        <v>989</v>
      </c>
      <c r="B315" s="9" t="s">
        <v>802</v>
      </c>
      <c r="C315" s="10" t="s">
        <v>601</v>
      </c>
      <c r="D315" s="18" t="s">
        <v>907</v>
      </c>
      <c r="E315" s="49" t="s">
        <v>1610</v>
      </c>
      <c r="F315" s="49" t="s">
        <v>845</v>
      </c>
      <c r="G315" s="49" t="s">
        <v>63</v>
      </c>
      <c r="H315" s="14">
        <v>1991</v>
      </c>
      <c r="I315" s="21"/>
      <c r="J315" s="32">
        <v>33588</v>
      </c>
      <c r="K315" s="4"/>
      <c r="L315" s="32">
        <v>34382</v>
      </c>
      <c r="M315" s="8"/>
      <c r="N315" s="29">
        <v>2.2000000000000002</v>
      </c>
      <c r="O315" s="21"/>
      <c r="P315" s="43"/>
      <c r="Q315" s="43"/>
      <c r="R315" s="43"/>
      <c r="S315" s="43"/>
      <c r="T315" s="21"/>
      <c r="U315" s="77"/>
      <c r="V315" s="77"/>
      <c r="W315" s="21"/>
      <c r="X315" s="43" t="s">
        <v>174</v>
      </c>
      <c r="Y315" s="43" t="s">
        <v>174</v>
      </c>
      <c r="Z315" s="3" t="s">
        <v>662</v>
      </c>
      <c r="AA315" s="49" t="s">
        <v>1611</v>
      </c>
    </row>
    <row r="316" spans="1:27" ht="51" x14ac:dyDescent="0.2">
      <c r="A316" s="59" t="s">
        <v>989</v>
      </c>
      <c r="B316" s="9" t="s">
        <v>802</v>
      </c>
      <c r="C316" s="10" t="s">
        <v>601</v>
      </c>
      <c r="D316" s="18" t="s">
        <v>318</v>
      </c>
      <c r="E316" s="49" t="s">
        <v>1612</v>
      </c>
      <c r="F316" s="49" t="s">
        <v>845</v>
      </c>
      <c r="G316" s="9" t="s">
        <v>63</v>
      </c>
      <c r="H316" s="14">
        <v>1994</v>
      </c>
      <c r="I316" s="21"/>
      <c r="J316" s="32">
        <v>34382</v>
      </c>
      <c r="K316" s="4"/>
      <c r="L316" s="32">
        <v>35019</v>
      </c>
      <c r="M316" s="8"/>
      <c r="N316" s="29">
        <v>1.5</v>
      </c>
      <c r="O316" s="21" t="s">
        <v>0</v>
      </c>
      <c r="P316" s="43" t="s">
        <v>319</v>
      </c>
      <c r="Q316" s="43" t="s">
        <v>173</v>
      </c>
      <c r="R316" s="43"/>
      <c r="S316" s="43"/>
      <c r="T316" s="21">
        <v>21228</v>
      </c>
      <c r="U316" s="77">
        <f>94-58</f>
        <v>36</v>
      </c>
      <c r="V316" s="77">
        <v>37</v>
      </c>
      <c r="W316" s="21"/>
      <c r="X316" s="43" t="s">
        <v>174</v>
      </c>
      <c r="Y316" s="43" t="s">
        <v>174</v>
      </c>
      <c r="Z316" s="3" t="s">
        <v>662</v>
      </c>
      <c r="AA316" s="49" t="s">
        <v>1613</v>
      </c>
    </row>
    <row r="317" spans="1:27" ht="63.75" x14ac:dyDescent="0.2">
      <c r="A317" s="59" t="s">
        <v>989</v>
      </c>
      <c r="B317" s="9" t="s">
        <v>802</v>
      </c>
      <c r="C317" s="10" t="s">
        <v>601</v>
      </c>
      <c r="D317" s="18" t="s">
        <v>1038</v>
      </c>
      <c r="E317" s="42" t="s">
        <v>1091</v>
      </c>
      <c r="F317" s="42" t="s">
        <v>184</v>
      </c>
      <c r="G317" s="9" t="s">
        <v>63</v>
      </c>
      <c r="H317" s="14">
        <v>1995</v>
      </c>
      <c r="I317" s="21"/>
      <c r="J317" s="32">
        <v>35019</v>
      </c>
      <c r="K317" s="4"/>
      <c r="L317" s="32">
        <v>35362</v>
      </c>
      <c r="M317" s="8"/>
      <c r="N317" s="29">
        <v>1</v>
      </c>
      <c r="O317" s="21" t="s">
        <v>175</v>
      </c>
      <c r="P317" s="42" t="s">
        <v>1092</v>
      </c>
      <c r="Q317" s="42" t="s">
        <v>173</v>
      </c>
      <c r="R317" s="42" t="s">
        <v>1092</v>
      </c>
      <c r="S317" s="42" t="s">
        <v>173</v>
      </c>
      <c r="T317" s="22">
        <v>17738</v>
      </c>
      <c r="U317" s="77">
        <f>95-48</f>
        <v>47</v>
      </c>
      <c r="V317" s="77">
        <v>48</v>
      </c>
      <c r="W317" s="21"/>
      <c r="X317" s="43" t="s">
        <v>174</v>
      </c>
      <c r="Y317" s="37" t="s">
        <v>1093</v>
      </c>
      <c r="Z317" s="3" t="s">
        <v>662</v>
      </c>
      <c r="AA317" s="49" t="s">
        <v>1614</v>
      </c>
    </row>
    <row r="318" spans="1:27" ht="76.5" x14ac:dyDescent="0.2">
      <c r="A318" s="59" t="s">
        <v>989</v>
      </c>
      <c r="B318" s="9" t="s">
        <v>802</v>
      </c>
      <c r="C318" s="10" t="s">
        <v>601</v>
      </c>
      <c r="D318" s="42" t="s">
        <v>530</v>
      </c>
      <c r="E318" s="96" t="s">
        <v>1615</v>
      </c>
      <c r="F318" s="42" t="s">
        <v>917</v>
      </c>
      <c r="G318" s="9" t="s">
        <v>275</v>
      </c>
      <c r="H318" s="14">
        <v>1996</v>
      </c>
      <c r="I318" s="21"/>
      <c r="J318" s="33">
        <v>35373</v>
      </c>
      <c r="K318" s="8"/>
      <c r="L318" s="33">
        <v>37147</v>
      </c>
      <c r="M318" s="8"/>
      <c r="N318" s="29">
        <v>5</v>
      </c>
      <c r="O318" s="21" t="s">
        <v>175</v>
      </c>
      <c r="P318" s="42" t="s">
        <v>304</v>
      </c>
      <c r="Q318" s="42" t="s">
        <v>174</v>
      </c>
      <c r="R318" s="42" t="s">
        <v>305</v>
      </c>
      <c r="S318" s="42" t="s">
        <v>173</v>
      </c>
      <c r="T318" s="29">
        <v>1953</v>
      </c>
      <c r="U318" s="77">
        <f>96-53</f>
        <v>43</v>
      </c>
      <c r="V318" s="77">
        <v>48</v>
      </c>
      <c r="W318" s="21"/>
      <c r="X318" s="43" t="s">
        <v>174</v>
      </c>
      <c r="Y318" s="37" t="s">
        <v>303</v>
      </c>
      <c r="Z318" s="3" t="s">
        <v>662</v>
      </c>
      <c r="AA318" s="49" t="s">
        <v>1616</v>
      </c>
    </row>
    <row r="319" spans="1:27" ht="25.5" x14ac:dyDescent="0.2">
      <c r="A319" s="59" t="s">
        <v>989</v>
      </c>
      <c r="B319" s="9" t="s">
        <v>802</v>
      </c>
      <c r="C319" s="10" t="s">
        <v>601</v>
      </c>
      <c r="D319" s="42" t="s">
        <v>1037</v>
      </c>
      <c r="E319" s="96" t="s">
        <v>1621</v>
      </c>
      <c r="F319" s="96" t="s">
        <v>781</v>
      </c>
      <c r="G319" s="49" t="s">
        <v>63</v>
      </c>
      <c r="H319" s="14">
        <v>2001</v>
      </c>
      <c r="I319" s="21"/>
      <c r="J319" s="33">
        <v>37147</v>
      </c>
      <c r="K319" s="8"/>
      <c r="L319" s="33">
        <v>37294</v>
      </c>
      <c r="M319" s="8"/>
      <c r="N319" s="29">
        <v>0.5</v>
      </c>
      <c r="O319" s="21"/>
      <c r="P319" s="96" t="s">
        <v>1380</v>
      </c>
      <c r="Q319" s="96" t="s">
        <v>174</v>
      </c>
      <c r="R319" s="42"/>
      <c r="S319" s="42"/>
      <c r="T319" s="29"/>
      <c r="U319" s="77"/>
      <c r="V319" s="77"/>
      <c r="W319" s="21"/>
      <c r="X319" s="43"/>
      <c r="Y319" s="37"/>
      <c r="Z319" s="3"/>
      <c r="AA319" s="49" t="s">
        <v>1617</v>
      </c>
    </row>
    <row r="320" spans="1:27" ht="25.5" x14ac:dyDescent="0.2">
      <c r="A320" s="59" t="s">
        <v>989</v>
      </c>
      <c r="B320" s="9" t="s">
        <v>802</v>
      </c>
      <c r="C320" s="10" t="s">
        <v>601</v>
      </c>
      <c r="D320" s="96" t="s">
        <v>1036</v>
      </c>
      <c r="E320" s="42"/>
      <c r="F320" s="96" t="s">
        <v>863</v>
      </c>
      <c r="G320" s="49" t="s">
        <v>63</v>
      </c>
      <c r="H320" s="14">
        <v>2002</v>
      </c>
      <c r="I320" s="21"/>
      <c r="J320" s="33">
        <v>37294</v>
      </c>
      <c r="K320" s="8"/>
      <c r="L320" s="33">
        <v>37390</v>
      </c>
      <c r="M320" s="8"/>
      <c r="N320" s="29">
        <v>0.25</v>
      </c>
      <c r="O320" s="21"/>
      <c r="P320" s="42"/>
      <c r="Q320" s="42"/>
      <c r="R320" s="42"/>
      <c r="S320" s="42"/>
      <c r="T320" s="29"/>
      <c r="U320" s="43"/>
      <c r="V320" s="43"/>
      <c r="W320" s="21"/>
      <c r="X320" s="43"/>
      <c r="Y320" s="37"/>
      <c r="Z320" s="3"/>
      <c r="AA320" s="49" t="s">
        <v>1623</v>
      </c>
    </row>
    <row r="321" spans="1:27" ht="102" x14ac:dyDescent="0.2">
      <c r="A321" s="59" t="s">
        <v>989</v>
      </c>
      <c r="B321" s="9" t="s">
        <v>802</v>
      </c>
      <c r="C321" s="10" t="s">
        <v>601</v>
      </c>
      <c r="D321" s="42" t="s">
        <v>449</v>
      </c>
      <c r="E321" s="42" t="s">
        <v>450</v>
      </c>
      <c r="F321" s="42" t="s">
        <v>184</v>
      </c>
      <c r="G321" s="95" t="s">
        <v>982</v>
      </c>
      <c r="H321" s="14">
        <v>2002</v>
      </c>
      <c r="I321" s="21"/>
      <c r="J321" s="33">
        <v>37390</v>
      </c>
      <c r="K321" s="8"/>
      <c r="L321" s="32">
        <v>38447</v>
      </c>
      <c r="M321" s="8"/>
      <c r="N321" s="29">
        <v>3</v>
      </c>
      <c r="O321" s="21" t="s">
        <v>0</v>
      </c>
      <c r="P321" s="42" t="s">
        <v>823</v>
      </c>
      <c r="Q321" s="42" t="s">
        <v>173</v>
      </c>
      <c r="R321" s="42" t="s">
        <v>824</v>
      </c>
      <c r="S321" s="42" t="s">
        <v>173</v>
      </c>
      <c r="T321" s="22">
        <v>14934</v>
      </c>
      <c r="U321" s="77">
        <v>61</v>
      </c>
      <c r="V321" s="77">
        <v>64</v>
      </c>
      <c r="W321" s="21"/>
      <c r="X321" s="37" t="s">
        <v>174</v>
      </c>
      <c r="Y321" s="37" t="s">
        <v>822</v>
      </c>
      <c r="Z321" s="3" t="s">
        <v>662</v>
      </c>
      <c r="AA321" s="49" t="s">
        <v>1624</v>
      </c>
    </row>
    <row r="322" spans="1:27" ht="89.25" x14ac:dyDescent="0.2">
      <c r="A322" s="59" t="s">
        <v>989</v>
      </c>
      <c r="B322" s="9" t="s">
        <v>802</v>
      </c>
      <c r="C322" s="10" t="s">
        <v>601</v>
      </c>
      <c r="D322" s="18" t="s">
        <v>480</v>
      </c>
      <c r="E322" s="49" t="s">
        <v>237</v>
      </c>
      <c r="F322" s="49" t="s">
        <v>238</v>
      </c>
      <c r="G322" s="49" t="s">
        <v>551</v>
      </c>
      <c r="H322" s="14">
        <v>2005</v>
      </c>
      <c r="I322" s="32">
        <v>38447</v>
      </c>
      <c r="J322" s="32">
        <v>38442</v>
      </c>
      <c r="K322" s="8"/>
      <c r="L322" s="104">
        <v>40097</v>
      </c>
      <c r="M322" s="8"/>
      <c r="N322" s="29">
        <v>4.5</v>
      </c>
      <c r="O322" s="21" t="s">
        <v>175</v>
      </c>
      <c r="P322" s="106" t="s">
        <v>1625</v>
      </c>
      <c r="Q322" s="106" t="s">
        <v>174</v>
      </c>
      <c r="R322" s="96" t="s">
        <v>1135</v>
      </c>
      <c r="S322" s="96" t="s">
        <v>173</v>
      </c>
      <c r="T322" s="98">
        <v>23267</v>
      </c>
      <c r="U322" s="77">
        <v>41</v>
      </c>
      <c r="V322" s="77">
        <v>46</v>
      </c>
      <c r="W322" s="21"/>
      <c r="X322" s="9" t="s">
        <v>174</v>
      </c>
      <c r="Y322" s="95" t="s">
        <v>1136</v>
      </c>
      <c r="Z322" s="3" t="s">
        <v>662</v>
      </c>
      <c r="AA322" s="49" t="s">
        <v>1626</v>
      </c>
    </row>
    <row r="323" spans="1:27" ht="51" x14ac:dyDescent="0.2">
      <c r="A323" s="59" t="s">
        <v>989</v>
      </c>
      <c r="B323" s="9"/>
      <c r="C323" s="10" t="s">
        <v>601</v>
      </c>
      <c r="D323" s="107" t="s">
        <v>1627</v>
      </c>
      <c r="E323" s="49" t="s">
        <v>1629</v>
      </c>
      <c r="F323" s="49" t="s">
        <v>863</v>
      </c>
      <c r="G323" s="49" t="s">
        <v>63</v>
      </c>
      <c r="H323" s="14">
        <v>2009</v>
      </c>
      <c r="I323" s="32"/>
      <c r="J323" s="32">
        <v>40136</v>
      </c>
      <c r="K323" s="8"/>
      <c r="L323" s="33">
        <v>40715</v>
      </c>
      <c r="M323" s="8"/>
      <c r="N323" s="29"/>
      <c r="O323" s="21"/>
      <c r="P323" s="106" t="s">
        <v>1628</v>
      </c>
      <c r="Q323" s="106" t="s">
        <v>173</v>
      </c>
      <c r="R323" s="43"/>
      <c r="S323" s="43"/>
      <c r="T323" s="21">
        <v>26277</v>
      </c>
      <c r="U323" s="77">
        <v>38</v>
      </c>
      <c r="V323" s="77">
        <v>40</v>
      </c>
      <c r="W323" s="21"/>
      <c r="X323" s="49" t="s">
        <v>174</v>
      </c>
      <c r="Y323" s="95" t="s">
        <v>1631</v>
      </c>
      <c r="Z323" s="3" t="s">
        <v>663</v>
      </c>
      <c r="AA323" s="49" t="s">
        <v>1630</v>
      </c>
    </row>
    <row r="324" spans="1:27" ht="25.5" x14ac:dyDescent="0.2">
      <c r="A324" s="59" t="s">
        <v>989</v>
      </c>
      <c r="B324" s="9" t="s">
        <v>803</v>
      </c>
      <c r="C324" s="10" t="s">
        <v>602</v>
      </c>
      <c r="D324" s="18" t="s">
        <v>557</v>
      </c>
      <c r="E324" s="9" t="s">
        <v>558</v>
      </c>
      <c r="F324" s="9" t="s">
        <v>362</v>
      </c>
      <c r="G324" s="49" t="s">
        <v>63</v>
      </c>
      <c r="H324" s="14">
        <v>1935</v>
      </c>
      <c r="I324" s="21"/>
      <c r="J324" s="33">
        <v>12882</v>
      </c>
      <c r="K324" s="8" t="s">
        <v>559</v>
      </c>
      <c r="L324" s="33">
        <v>13690</v>
      </c>
      <c r="M324" s="8"/>
      <c r="N324" s="29">
        <v>2.2000000000000002</v>
      </c>
      <c r="O324" s="21"/>
      <c r="P324" s="43"/>
      <c r="Q324" s="43"/>
      <c r="R324" s="43"/>
      <c r="S324" s="43"/>
      <c r="T324" s="21"/>
      <c r="U324" s="43"/>
      <c r="V324" s="43"/>
      <c r="W324" s="21"/>
      <c r="X324" s="43" t="s">
        <v>174</v>
      </c>
      <c r="Y324" s="43" t="s">
        <v>174</v>
      </c>
      <c r="Z324" s="42" t="s">
        <v>662</v>
      </c>
      <c r="AA324" s="49" t="s">
        <v>1632</v>
      </c>
    </row>
    <row r="325" spans="1:27" ht="63.75" x14ac:dyDescent="0.2">
      <c r="A325" s="59" t="s">
        <v>989</v>
      </c>
      <c r="B325" s="9" t="s">
        <v>803</v>
      </c>
      <c r="C325" s="7" t="s">
        <v>602</v>
      </c>
      <c r="D325" s="7" t="s">
        <v>671</v>
      </c>
      <c r="E325" s="7" t="s">
        <v>1418</v>
      </c>
      <c r="F325" s="7" t="s">
        <v>863</v>
      </c>
      <c r="G325" s="49" t="s">
        <v>63</v>
      </c>
      <c r="H325" s="13">
        <v>1937</v>
      </c>
      <c r="I325" s="37"/>
      <c r="J325" s="21">
        <v>13708</v>
      </c>
      <c r="K325" s="7"/>
      <c r="L325" s="31">
        <v>15508</v>
      </c>
      <c r="M325" s="7" t="s">
        <v>672</v>
      </c>
      <c r="N325" s="40">
        <v>4.9000000000000004</v>
      </c>
      <c r="O325" s="13"/>
      <c r="P325" s="7" t="s">
        <v>234</v>
      </c>
      <c r="Q325" s="7" t="s">
        <v>174</v>
      </c>
      <c r="R325" s="7"/>
      <c r="S325" s="7"/>
      <c r="T325" s="13" t="s">
        <v>1120</v>
      </c>
      <c r="U325" s="7">
        <f>1937-1892</f>
        <v>45</v>
      </c>
      <c r="V325" s="7">
        <v>50</v>
      </c>
      <c r="W325" s="13"/>
      <c r="X325" s="37" t="s">
        <v>233</v>
      </c>
      <c r="Y325" s="7" t="s">
        <v>174</v>
      </c>
      <c r="Z325" s="42" t="s">
        <v>662</v>
      </c>
      <c r="AA325" s="95" t="s">
        <v>1633</v>
      </c>
    </row>
    <row r="326" spans="1:27" ht="216.75" x14ac:dyDescent="0.2">
      <c r="A326" s="59" t="s">
        <v>989</v>
      </c>
      <c r="B326" s="9" t="s">
        <v>803</v>
      </c>
      <c r="C326" s="7" t="s">
        <v>602</v>
      </c>
      <c r="D326" s="7" t="s">
        <v>139</v>
      </c>
      <c r="E326" s="7" t="s">
        <v>396</v>
      </c>
      <c r="F326" s="7" t="s">
        <v>845</v>
      </c>
      <c r="G326" s="7" t="s">
        <v>63</v>
      </c>
      <c r="H326" s="13">
        <v>1942</v>
      </c>
      <c r="I326" s="37"/>
      <c r="J326" s="31">
        <v>15508</v>
      </c>
      <c r="K326" s="7" t="s">
        <v>672</v>
      </c>
      <c r="L326" s="33">
        <v>16371</v>
      </c>
      <c r="M326" s="10" t="s">
        <v>250</v>
      </c>
      <c r="N326" s="40">
        <v>2.2999999999999998</v>
      </c>
      <c r="O326" s="13"/>
      <c r="P326" s="7" t="s">
        <v>129</v>
      </c>
      <c r="Q326" s="7" t="s">
        <v>174</v>
      </c>
      <c r="R326" s="7"/>
      <c r="S326" s="7"/>
      <c r="T326" s="23">
        <v>692</v>
      </c>
      <c r="U326" s="7">
        <v>40</v>
      </c>
      <c r="V326" s="7">
        <v>42</v>
      </c>
      <c r="W326" s="23">
        <v>31104</v>
      </c>
      <c r="X326" s="18" t="s">
        <v>130</v>
      </c>
      <c r="Y326" s="7" t="s">
        <v>174</v>
      </c>
      <c r="Z326" s="42" t="s">
        <v>662</v>
      </c>
      <c r="AA326" s="95" t="s">
        <v>1496</v>
      </c>
    </row>
    <row r="327" spans="1:27" ht="89.25" x14ac:dyDescent="0.2">
      <c r="A327" s="59" t="s">
        <v>989</v>
      </c>
      <c r="B327" s="9" t="s">
        <v>803</v>
      </c>
      <c r="C327" s="7" t="s">
        <v>602</v>
      </c>
      <c r="D327" s="7" t="s">
        <v>395</v>
      </c>
      <c r="E327" s="7" t="s">
        <v>396</v>
      </c>
      <c r="F327" s="7" t="s">
        <v>863</v>
      </c>
      <c r="G327" s="7" t="s">
        <v>63</v>
      </c>
      <c r="H327" s="13">
        <v>1944</v>
      </c>
      <c r="I327" s="37"/>
      <c r="J327" s="33">
        <v>16371</v>
      </c>
      <c r="K327" s="10" t="s">
        <v>250</v>
      </c>
      <c r="L327" s="31">
        <v>17286</v>
      </c>
      <c r="M327" s="7" t="s">
        <v>683</v>
      </c>
      <c r="N327" s="40">
        <v>2.4</v>
      </c>
      <c r="O327" s="13"/>
      <c r="P327" s="7" t="s">
        <v>858</v>
      </c>
      <c r="Q327" s="7" t="s">
        <v>174</v>
      </c>
      <c r="R327" s="7"/>
      <c r="S327" s="7"/>
      <c r="T327" s="23">
        <v>5262</v>
      </c>
      <c r="U327" s="7">
        <v>30</v>
      </c>
      <c r="V327" s="7">
        <v>33</v>
      </c>
      <c r="W327" s="23">
        <v>26569</v>
      </c>
      <c r="X327" s="18" t="s">
        <v>394</v>
      </c>
      <c r="Y327" s="7" t="s">
        <v>174</v>
      </c>
      <c r="Z327" s="42" t="s">
        <v>662</v>
      </c>
      <c r="AA327" s="95" t="s">
        <v>1634</v>
      </c>
    </row>
    <row r="328" spans="1:27" ht="38.25" x14ac:dyDescent="0.2">
      <c r="A328" s="59" t="s">
        <v>989</v>
      </c>
      <c r="B328" s="9" t="s">
        <v>803</v>
      </c>
      <c r="C328" s="7" t="s">
        <v>602</v>
      </c>
      <c r="D328" s="7" t="s">
        <v>177</v>
      </c>
      <c r="E328" s="7" t="s">
        <v>1635</v>
      </c>
      <c r="F328" s="7" t="s">
        <v>863</v>
      </c>
      <c r="G328" s="7" t="s">
        <v>63</v>
      </c>
      <c r="H328" s="13">
        <v>1947</v>
      </c>
      <c r="I328" s="13"/>
      <c r="J328" s="31">
        <v>17314</v>
      </c>
      <c r="K328" s="7" t="s">
        <v>887</v>
      </c>
      <c r="L328" s="31">
        <v>20118</v>
      </c>
      <c r="M328" s="7" t="s">
        <v>44</v>
      </c>
      <c r="N328" s="13">
        <v>7.7</v>
      </c>
      <c r="O328" s="13"/>
      <c r="P328" s="7"/>
      <c r="Q328" s="7"/>
      <c r="R328" s="7"/>
      <c r="S328" s="7"/>
      <c r="T328" s="13"/>
      <c r="U328" s="7"/>
      <c r="V328" s="7"/>
      <c r="W328" s="13"/>
      <c r="X328" s="7" t="s">
        <v>174</v>
      </c>
      <c r="Y328" s="7" t="s">
        <v>174</v>
      </c>
      <c r="Z328" s="42" t="s">
        <v>662</v>
      </c>
      <c r="AA328" s="95" t="s">
        <v>1636</v>
      </c>
    </row>
    <row r="329" spans="1:27" ht="191.25" x14ac:dyDescent="0.2">
      <c r="A329" s="59" t="s">
        <v>989</v>
      </c>
      <c r="B329" s="9" t="s">
        <v>803</v>
      </c>
      <c r="C329" s="7" t="s">
        <v>602</v>
      </c>
      <c r="D329" s="7" t="s">
        <v>666</v>
      </c>
      <c r="E329" s="7" t="s">
        <v>414</v>
      </c>
      <c r="F329" s="7" t="s">
        <v>863</v>
      </c>
      <c r="G329" s="7" t="s">
        <v>63</v>
      </c>
      <c r="H329" s="13">
        <v>1955</v>
      </c>
      <c r="I329" s="13"/>
      <c r="J329" s="31">
        <v>20118</v>
      </c>
      <c r="K329" s="7" t="s">
        <v>44</v>
      </c>
      <c r="L329" s="31">
        <v>24275</v>
      </c>
      <c r="M329" s="7" t="s">
        <v>529</v>
      </c>
      <c r="N329" s="13">
        <v>11.5</v>
      </c>
      <c r="O329" s="13"/>
      <c r="P329" s="42" t="s">
        <v>602</v>
      </c>
      <c r="Q329" s="42" t="s">
        <v>173</v>
      </c>
      <c r="R329" s="42" t="s">
        <v>602</v>
      </c>
      <c r="S329" s="42" t="s">
        <v>173</v>
      </c>
      <c r="T329" s="22">
        <v>4554</v>
      </c>
      <c r="U329" s="7">
        <v>42</v>
      </c>
      <c r="V329" s="7">
        <v>54</v>
      </c>
      <c r="W329" s="13"/>
      <c r="X329" s="18" t="s">
        <v>413</v>
      </c>
      <c r="Y329" s="7" t="s">
        <v>174</v>
      </c>
      <c r="Z329" s="42" t="s">
        <v>662</v>
      </c>
      <c r="AA329" s="95" t="s">
        <v>1637</v>
      </c>
    </row>
    <row r="330" spans="1:27" ht="102" x14ac:dyDescent="0.2">
      <c r="A330" s="59" t="s">
        <v>989</v>
      </c>
      <c r="B330" s="9" t="s">
        <v>803</v>
      </c>
      <c r="C330" s="7" t="s">
        <v>602</v>
      </c>
      <c r="D330" s="7" t="s">
        <v>178</v>
      </c>
      <c r="E330" s="7" t="s">
        <v>704</v>
      </c>
      <c r="F330" s="7" t="s">
        <v>863</v>
      </c>
      <c r="G330" s="7" t="s">
        <v>63</v>
      </c>
      <c r="H330" s="13">
        <v>1966</v>
      </c>
      <c r="I330" s="23">
        <v>24414</v>
      </c>
      <c r="J330" s="31">
        <v>24406</v>
      </c>
      <c r="K330" s="7" t="s">
        <v>45</v>
      </c>
      <c r="L330" s="31">
        <v>25069</v>
      </c>
      <c r="M330" s="7" t="s">
        <v>348</v>
      </c>
      <c r="N330" s="13">
        <v>1.8</v>
      </c>
      <c r="O330" s="13"/>
      <c r="P330" s="7" t="s">
        <v>1111</v>
      </c>
      <c r="Q330" s="7" t="s">
        <v>174</v>
      </c>
      <c r="R330" s="7"/>
      <c r="S330" s="7"/>
      <c r="T330" s="23">
        <v>3668</v>
      </c>
      <c r="U330" s="7">
        <v>56</v>
      </c>
      <c r="V330" s="7">
        <v>58</v>
      </c>
      <c r="W330" s="31">
        <v>25069</v>
      </c>
      <c r="X330" s="7" t="s">
        <v>174</v>
      </c>
      <c r="Y330" s="7" t="s">
        <v>174</v>
      </c>
      <c r="Z330" s="42" t="s">
        <v>662</v>
      </c>
      <c r="AA330" s="95" t="s">
        <v>1638</v>
      </c>
    </row>
    <row r="331" spans="1:27" ht="38.25" x14ac:dyDescent="0.2">
      <c r="A331" s="59" t="s">
        <v>989</v>
      </c>
      <c r="B331" s="9" t="s">
        <v>803</v>
      </c>
      <c r="C331" s="7" t="s">
        <v>602</v>
      </c>
      <c r="D331" s="7" t="s">
        <v>179</v>
      </c>
      <c r="E331" s="7" t="s">
        <v>27</v>
      </c>
      <c r="F331" s="7" t="s">
        <v>863</v>
      </c>
      <c r="G331" s="7" t="s">
        <v>63</v>
      </c>
      <c r="H331" s="13">
        <v>1968</v>
      </c>
      <c r="I331" s="23">
        <v>25142</v>
      </c>
      <c r="J331" s="31">
        <v>25135</v>
      </c>
      <c r="K331" s="7" t="s">
        <v>46</v>
      </c>
      <c r="L331" s="31">
        <v>26470</v>
      </c>
      <c r="M331" s="7" t="s">
        <v>715</v>
      </c>
      <c r="N331" s="13">
        <v>3.7</v>
      </c>
      <c r="O331" s="13"/>
      <c r="P331" s="7"/>
      <c r="Q331" s="7"/>
      <c r="R331" s="7"/>
      <c r="S331" s="7"/>
      <c r="T331" s="13"/>
      <c r="U331" s="7"/>
      <c r="V331" s="7"/>
      <c r="W331" s="13"/>
      <c r="X331" s="7" t="s">
        <v>174</v>
      </c>
      <c r="Y331" s="7" t="s">
        <v>174</v>
      </c>
      <c r="Z331" s="42" t="s">
        <v>662</v>
      </c>
      <c r="AA331" s="95" t="s">
        <v>1639</v>
      </c>
    </row>
    <row r="332" spans="1:27" ht="63.75" x14ac:dyDescent="0.2">
      <c r="A332" s="59" t="s">
        <v>989</v>
      </c>
      <c r="B332" s="9" t="s">
        <v>803</v>
      </c>
      <c r="C332" s="7" t="s">
        <v>602</v>
      </c>
      <c r="D332" s="18" t="s">
        <v>423</v>
      </c>
      <c r="E332" s="7" t="s">
        <v>1403</v>
      </c>
      <c r="F332" s="7" t="s">
        <v>845</v>
      </c>
      <c r="G332" s="7" t="s">
        <v>63</v>
      </c>
      <c r="H332" s="14">
        <v>1972</v>
      </c>
      <c r="I332" s="21">
        <v>26472</v>
      </c>
      <c r="J332" s="31">
        <v>26470</v>
      </c>
      <c r="K332" s="7" t="s">
        <v>715</v>
      </c>
      <c r="L332" s="31">
        <v>27080</v>
      </c>
      <c r="M332" s="7" t="s">
        <v>8</v>
      </c>
      <c r="N332" s="13">
        <v>1.7</v>
      </c>
      <c r="O332" s="13"/>
      <c r="P332" s="7" t="s">
        <v>593</v>
      </c>
      <c r="Q332" s="7" t="s">
        <v>174</v>
      </c>
      <c r="R332" s="7"/>
      <c r="S332" s="7"/>
      <c r="T332" s="13"/>
      <c r="U332" s="7"/>
      <c r="V332" s="7"/>
      <c r="W332" s="13"/>
      <c r="X332" s="7" t="s">
        <v>174</v>
      </c>
      <c r="Y332" s="7" t="s">
        <v>174</v>
      </c>
      <c r="Z332" s="42" t="s">
        <v>662</v>
      </c>
      <c r="AA332" s="95" t="s">
        <v>1404</v>
      </c>
    </row>
    <row r="333" spans="1:27" ht="153" x14ac:dyDescent="0.2">
      <c r="A333" s="59" t="s">
        <v>989</v>
      </c>
      <c r="B333" s="9" t="s">
        <v>803</v>
      </c>
      <c r="C333" s="7" t="s">
        <v>602</v>
      </c>
      <c r="D333" s="18" t="s">
        <v>136</v>
      </c>
      <c r="E333" s="42" t="s">
        <v>930</v>
      </c>
      <c r="F333" s="49" t="s">
        <v>845</v>
      </c>
      <c r="G333" s="9" t="s">
        <v>63</v>
      </c>
      <c r="H333" s="14">
        <v>1974</v>
      </c>
      <c r="I333" s="21">
        <v>27094</v>
      </c>
      <c r="J333" s="31">
        <v>27088</v>
      </c>
      <c r="K333" s="7" t="s">
        <v>965</v>
      </c>
      <c r="L333" s="31">
        <v>27144</v>
      </c>
      <c r="M333" s="7" t="s">
        <v>90</v>
      </c>
      <c r="N333" s="13">
        <v>0.2</v>
      </c>
      <c r="O333" s="13"/>
      <c r="P333" s="7" t="s">
        <v>708</v>
      </c>
      <c r="Q333" s="7" t="s">
        <v>174</v>
      </c>
      <c r="R333" s="7"/>
      <c r="S333" s="7"/>
      <c r="T333" s="23">
        <v>543</v>
      </c>
      <c r="U333" s="7">
        <v>72</v>
      </c>
      <c r="V333" s="7">
        <v>72</v>
      </c>
      <c r="W333" s="13"/>
      <c r="X333" s="37" t="s">
        <v>1089</v>
      </c>
      <c r="Y333" s="7" t="s">
        <v>174</v>
      </c>
      <c r="Z333" s="42" t="s">
        <v>662</v>
      </c>
      <c r="AA333" s="95" t="s">
        <v>1640</v>
      </c>
    </row>
    <row r="334" spans="1:27" ht="242.25" x14ac:dyDescent="0.2">
      <c r="A334" s="59" t="s">
        <v>989</v>
      </c>
      <c r="B334" s="3" t="s">
        <v>803</v>
      </c>
      <c r="C334" s="46" t="s">
        <v>602</v>
      </c>
      <c r="D334" s="42" t="s">
        <v>426</v>
      </c>
      <c r="E334" s="3" t="s">
        <v>693</v>
      </c>
      <c r="F334" s="3" t="s">
        <v>362</v>
      </c>
      <c r="G334" s="3" t="s">
        <v>759</v>
      </c>
      <c r="H334" s="15">
        <v>1974</v>
      </c>
      <c r="I334" s="22"/>
      <c r="J334" s="32">
        <v>27285</v>
      </c>
      <c r="K334" s="4" t="s">
        <v>958</v>
      </c>
      <c r="L334" s="32">
        <v>27624</v>
      </c>
      <c r="M334" s="4"/>
      <c r="N334" s="25">
        <v>0.9</v>
      </c>
      <c r="O334" s="22"/>
      <c r="P334" s="41" t="s">
        <v>602</v>
      </c>
      <c r="Q334" s="41" t="s">
        <v>173</v>
      </c>
      <c r="R334" s="41"/>
      <c r="S334" s="41"/>
      <c r="T334" s="22">
        <v>12655</v>
      </c>
      <c r="U334" s="44">
        <v>40</v>
      </c>
      <c r="V334" s="44">
        <v>41</v>
      </c>
      <c r="W334" s="22"/>
      <c r="X334" s="41" t="s">
        <v>174</v>
      </c>
      <c r="Y334" s="41" t="s">
        <v>174</v>
      </c>
      <c r="Z334" s="42" t="s">
        <v>662</v>
      </c>
      <c r="AA334" s="95" t="s">
        <v>1641</v>
      </c>
    </row>
    <row r="335" spans="1:27" ht="178.5" x14ac:dyDescent="0.2">
      <c r="A335" s="59" t="s">
        <v>989</v>
      </c>
      <c r="B335" s="3" t="s">
        <v>803</v>
      </c>
      <c r="C335" s="46" t="s">
        <v>602</v>
      </c>
      <c r="D335" s="42" t="s">
        <v>653</v>
      </c>
      <c r="E335" s="3" t="s">
        <v>903</v>
      </c>
      <c r="F335" s="18" t="s">
        <v>904</v>
      </c>
      <c r="G335" s="107" t="s">
        <v>200</v>
      </c>
      <c r="H335" s="15">
        <v>1975</v>
      </c>
      <c r="I335" s="22"/>
      <c r="J335" s="32">
        <v>27697</v>
      </c>
      <c r="K335" s="4" t="s">
        <v>47</v>
      </c>
      <c r="L335" s="32">
        <v>28025</v>
      </c>
      <c r="M335" s="4" t="s">
        <v>743</v>
      </c>
      <c r="N335" s="25">
        <v>1</v>
      </c>
      <c r="O335" s="22" t="s">
        <v>1063</v>
      </c>
      <c r="P335" s="41" t="s">
        <v>1062</v>
      </c>
      <c r="Q335" s="41" t="s">
        <v>173</v>
      </c>
      <c r="R335" s="41" t="s">
        <v>1062</v>
      </c>
      <c r="S335" s="41" t="s">
        <v>173</v>
      </c>
      <c r="T335" s="22">
        <v>14440</v>
      </c>
      <c r="U335" s="44">
        <f>75-39</f>
        <v>36</v>
      </c>
      <c r="V335" s="44">
        <v>37</v>
      </c>
      <c r="W335" s="22"/>
      <c r="X335" s="41" t="s">
        <v>174</v>
      </c>
      <c r="Y335" s="41" t="s">
        <v>174</v>
      </c>
      <c r="Z335" s="42" t="s">
        <v>662</v>
      </c>
      <c r="AA335" s="95" t="s">
        <v>1642</v>
      </c>
    </row>
    <row r="336" spans="1:27" ht="51" x14ac:dyDescent="0.2">
      <c r="A336" s="59" t="s">
        <v>989</v>
      </c>
      <c r="B336" s="3" t="s">
        <v>803</v>
      </c>
      <c r="C336" s="46" t="s">
        <v>602</v>
      </c>
      <c r="D336" s="42" t="s">
        <v>313</v>
      </c>
      <c r="E336" s="3" t="s">
        <v>237</v>
      </c>
      <c r="F336" s="3" t="s">
        <v>238</v>
      </c>
      <c r="G336" s="3" t="s">
        <v>200</v>
      </c>
      <c r="H336" s="15">
        <v>1976</v>
      </c>
      <c r="I336" s="22"/>
      <c r="J336" s="32">
        <v>28026</v>
      </c>
      <c r="K336" s="4" t="s">
        <v>743</v>
      </c>
      <c r="L336" s="32">
        <v>28632</v>
      </c>
      <c r="M336" s="4"/>
      <c r="N336" s="25">
        <v>1.7</v>
      </c>
      <c r="O336" s="22" t="s">
        <v>175</v>
      </c>
      <c r="P336" s="41" t="s">
        <v>1061</v>
      </c>
      <c r="Q336" s="41" t="s">
        <v>174</v>
      </c>
      <c r="R336" s="41"/>
      <c r="S336" s="41"/>
      <c r="T336" s="22">
        <v>13226</v>
      </c>
      <c r="U336" s="44">
        <v>40</v>
      </c>
      <c r="V336" s="44">
        <v>42</v>
      </c>
      <c r="W336" s="22"/>
      <c r="X336" s="41" t="s">
        <v>174</v>
      </c>
      <c r="Y336" s="37" t="s">
        <v>791</v>
      </c>
      <c r="Z336" s="42" t="s">
        <v>662</v>
      </c>
      <c r="AA336" s="95" t="s">
        <v>1643</v>
      </c>
    </row>
    <row r="337" spans="1:29" ht="102" x14ac:dyDescent="0.2">
      <c r="A337" s="59" t="s">
        <v>989</v>
      </c>
      <c r="B337" s="3" t="s">
        <v>803</v>
      </c>
      <c r="C337" s="46" t="s">
        <v>602</v>
      </c>
      <c r="D337" s="42" t="s">
        <v>526</v>
      </c>
      <c r="E337" s="3" t="s">
        <v>908</v>
      </c>
      <c r="F337" s="3" t="s">
        <v>184</v>
      </c>
      <c r="G337" s="3" t="s">
        <v>866</v>
      </c>
      <c r="H337" s="15">
        <v>1978</v>
      </c>
      <c r="I337" s="22"/>
      <c r="J337" s="32">
        <v>28633</v>
      </c>
      <c r="K337" s="4"/>
      <c r="L337" s="32">
        <v>29265</v>
      </c>
      <c r="M337" s="4"/>
      <c r="N337" s="25">
        <v>1.75</v>
      </c>
      <c r="O337" s="22" t="s">
        <v>175</v>
      </c>
      <c r="P337" s="42" t="s">
        <v>909</v>
      </c>
      <c r="Q337" s="42" t="s">
        <v>174</v>
      </c>
      <c r="R337" s="42" t="s">
        <v>910</v>
      </c>
      <c r="S337" s="41" t="s">
        <v>173</v>
      </c>
      <c r="T337" s="22">
        <v>14739</v>
      </c>
      <c r="U337" s="44">
        <v>37</v>
      </c>
      <c r="V337" s="44">
        <v>39</v>
      </c>
      <c r="W337" s="22"/>
      <c r="X337" s="41"/>
      <c r="Y337" s="37" t="s">
        <v>194</v>
      </c>
      <c r="Z337" s="42" t="s">
        <v>662</v>
      </c>
      <c r="AA337" s="95" t="s">
        <v>1644</v>
      </c>
    </row>
    <row r="338" spans="1:29" ht="51" x14ac:dyDescent="0.2">
      <c r="A338" s="59" t="s">
        <v>989</v>
      </c>
      <c r="B338" s="3" t="s">
        <v>803</v>
      </c>
      <c r="C338" s="46" t="s">
        <v>602</v>
      </c>
      <c r="D338" s="42" t="s">
        <v>911</v>
      </c>
      <c r="E338" s="3" t="s">
        <v>1058</v>
      </c>
      <c r="F338" s="42" t="s">
        <v>1060</v>
      </c>
      <c r="G338" s="3"/>
      <c r="H338" s="15">
        <v>1980</v>
      </c>
      <c r="I338" s="22"/>
      <c r="J338" s="32">
        <v>29265</v>
      </c>
      <c r="K338" s="4"/>
      <c r="L338" s="32">
        <v>30508</v>
      </c>
      <c r="M338" s="4"/>
      <c r="N338" s="25">
        <v>3.4</v>
      </c>
      <c r="O338" s="22" t="s">
        <v>1059</v>
      </c>
      <c r="P338" s="41" t="s">
        <v>597</v>
      </c>
      <c r="Q338" s="41" t="s">
        <v>174</v>
      </c>
      <c r="R338" s="41"/>
      <c r="S338" s="41"/>
      <c r="T338" s="22">
        <v>9852</v>
      </c>
      <c r="U338" s="44">
        <v>53</v>
      </c>
      <c r="V338" s="44">
        <v>56</v>
      </c>
      <c r="W338" s="22"/>
      <c r="X338" s="49" t="s">
        <v>174</v>
      </c>
      <c r="Y338" s="41" t="s">
        <v>174</v>
      </c>
      <c r="Z338" s="42" t="s">
        <v>662</v>
      </c>
      <c r="AA338" s="95" t="s">
        <v>1645</v>
      </c>
      <c r="AC338" s="74"/>
    </row>
    <row r="339" spans="1:29" ht="102" x14ac:dyDescent="0.2">
      <c r="A339" s="59" t="s">
        <v>989</v>
      </c>
      <c r="B339" s="3" t="s">
        <v>803</v>
      </c>
      <c r="C339" s="46" t="s">
        <v>602</v>
      </c>
      <c r="D339" s="42" t="s">
        <v>526</v>
      </c>
      <c r="E339" s="3" t="s">
        <v>908</v>
      </c>
      <c r="F339" s="3" t="s">
        <v>184</v>
      </c>
      <c r="G339" s="3" t="s">
        <v>866</v>
      </c>
      <c r="H339" s="15">
        <v>1983</v>
      </c>
      <c r="I339" s="22"/>
      <c r="J339" s="32">
        <v>30508</v>
      </c>
      <c r="K339" s="4"/>
      <c r="L339" s="32">
        <v>31397</v>
      </c>
      <c r="M339" s="4"/>
      <c r="N339" s="25">
        <v>2.4</v>
      </c>
      <c r="O339" s="22" t="s">
        <v>175</v>
      </c>
      <c r="P339" s="42" t="s">
        <v>909</v>
      </c>
      <c r="Q339" s="42" t="s">
        <v>174</v>
      </c>
      <c r="R339" s="42" t="s">
        <v>910</v>
      </c>
      <c r="S339" s="41" t="s">
        <v>173</v>
      </c>
      <c r="T339" s="22">
        <v>14739</v>
      </c>
      <c r="U339" s="44">
        <v>43</v>
      </c>
      <c r="V339" s="44">
        <v>45</v>
      </c>
      <c r="W339" s="22"/>
      <c r="X339" s="41" t="s">
        <v>174</v>
      </c>
      <c r="Y339" s="37" t="s">
        <v>194</v>
      </c>
      <c r="Z339" s="42" t="s">
        <v>662</v>
      </c>
      <c r="AA339" s="95" t="s">
        <v>1644</v>
      </c>
    </row>
    <row r="340" spans="1:29" ht="38.25" x14ac:dyDescent="0.2">
      <c r="A340" s="59" t="s">
        <v>989</v>
      </c>
      <c r="B340" s="3" t="s">
        <v>803</v>
      </c>
      <c r="C340" s="46" t="s">
        <v>602</v>
      </c>
      <c r="D340" s="42" t="s">
        <v>195</v>
      </c>
      <c r="E340" s="3" t="s">
        <v>916</v>
      </c>
      <c r="F340" s="3" t="s">
        <v>845</v>
      </c>
      <c r="G340" s="95" t="s">
        <v>63</v>
      </c>
      <c r="H340" s="15">
        <v>1985</v>
      </c>
      <c r="I340" s="22"/>
      <c r="J340" s="32">
        <v>31397</v>
      </c>
      <c r="K340" s="4"/>
      <c r="L340" s="32">
        <v>33042</v>
      </c>
      <c r="M340" s="4"/>
      <c r="N340" s="25">
        <v>4.5</v>
      </c>
      <c r="O340" s="22"/>
      <c r="P340" s="41"/>
      <c r="Q340" s="44"/>
      <c r="R340" s="44"/>
      <c r="S340" s="44"/>
      <c r="T340" s="25">
        <f>2009-88</f>
        <v>1921</v>
      </c>
      <c r="U340" s="44">
        <f>1985-1921</f>
        <v>64</v>
      </c>
      <c r="V340" s="36">
        <f>90-21</f>
        <v>69</v>
      </c>
      <c r="W340" s="22">
        <v>40058</v>
      </c>
      <c r="X340" s="41" t="s">
        <v>174</v>
      </c>
      <c r="Y340" s="41" t="s">
        <v>174</v>
      </c>
      <c r="Z340" s="42" t="s">
        <v>663</v>
      </c>
      <c r="AA340" s="95" t="s">
        <v>1646</v>
      </c>
    </row>
    <row r="341" spans="1:29" ht="51" x14ac:dyDescent="0.2">
      <c r="A341" s="59" t="s">
        <v>989</v>
      </c>
      <c r="B341" s="3" t="s">
        <v>803</v>
      </c>
      <c r="C341" s="46" t="s">
        <v>602</v>
      </c>
      <c r="D341" s="42" t="s">
        <v>196</v>
      </c>
      <c r="E341" s="3" t="s">
        <v>1057</v>
      </c>
      <c r="F341" s="3" t="s">
        <v>184</v>
      </c>
      <c r="G341" s="3" t="s">
        <v>398</v>
      </c>
      <c r="H341" s="15">
        <v>1990</v>
      </c>
      <c r="I341" s="22"/>
      <c r="J341" s="32">
        <v>33042</v>
      </c>
      <c r="K341" s="4"/>
      <c r="L341" s="32">
        <v>33910</v>
      </c>
      <c r="M341" s="4"/>
      <c r="N341" s="25">
        <v>2.4</v>
      </c>
      <c r="O341" s="22"/>
      <c r="P341" s="105" t="s">
        <v>1552</v>
      </c>
      <c r="Q341" s="105" t="s">
        <v>174</v>
      </c>
      <c r="R341" s="41"/>
      <c r="S341" s="41"/>
      <c r="T341" s="22"/>
      <c r="U341" s="41"/>
      <c r="V341" s="41"/>
      <c r="W341" s="22"/>
      <c r="X341" s="41" t="s">
        <v>174</v>
      </c>
      <c r="Y341" s="41" t="s">
        <v>174</v>
      </c>
      <c r="Z341" s="42" t="s">
        <v>662</v>
      </c>
      <c r="AA341" s="95" t="s">
        <v>1647</v>
      </c>
    </row>
    <row r="342" spans="1:29" ht="102" x14ac:dyDescent="0.2">
      <c r="A342" s="59" t="s">
        <v>989</v>
      </c>
      <c r="B342" s="3" t="s">
        <v>803</v>
      </c>
      <c r="C342" s="46" t="s">
        <v>602</v>
      </c>
      <c r="D342" s="42" t="s">
        <v>197</v>
      </c>
      <c r="E342" s="3" t="s">
        <v>199</v>
      </c>
      <c r="F342" s="3" t="s">
        <v>845</v>
      </c>
      <c r="G342" s="3" t="s">
        <v>838</v>
      </c>
      <c r="H342" s="15">
        <v>1992</v>
      </c>
      <c r="I342" s="22"/>
      <c r="J342" s="32">
        <v>33910</v>
      </c>
      <c r="K342" s="4"/>
      <c r="L342" s="32">
        <v>35004</v>
      </c>
      <c r="M342" s="4"/>
      <c r="N342" s="25">
        <v>3</v>
      </c>
      <c r="O342" s="22" t="s">
        <v>0</v>
      </c>
      <c r="P342" s="41" t="s">
        <v>198</v>
      </c>
      <c r="Q342" s="41" t="s">
        <v>173</v>
      </c>
      <c r="R342" s="41"/>
      <c r="S342" s="41"/>
      <c r="T342" s="22">
        <v>17830</v>
      </c>
      <c r="U342" s="44">
        <v>44</v>
      </c>
      <c r="V342" s="44">
        <v>47</v>
      </c>
      <c r="W342" s="22"/>
      <c r="X342" s="41" t="s">
        <v>174</v>
      </c>
      <c r="Y342" s="41" t="s">
        <v>1056</v>
      </c>
      <c r="Z342" s="42" t="s">
        <v>662</v>
      </c>
      <c r="AA342" s="95" t="s">
        <v>1648</v>
      </c>
    </row>
    <row r="343" spans="1:29" ht="140.25" x14ac:dyDescent="0.2">
      <c r="A343" s="59" t="s">
        <v>989</v>
      </c>
      <c r="B343" s="3" t="s">
        <v>803</v>
      </c>
      <c r="C343" s="46" t="s">
        <v>602</v>
      </c>
      <c r="D343" s="42" t="s">
        <v>750</v>
      </c>
      <c r="E343" s="3" t="s">
        <v>1256</v>
      </c>
      <c r="F343" s="3" t="s">
        <v>863</v>
      </c>
      <c r="G343" s="3" t="s">
        <v>63</v>
      </c>
      <c r="H343" s="15">
        <v>1995</v>
      </c>
      <c r="I343" s="22">
        <v>35019</v>
      </c>
      <c r="J343" s="32">
        <v>35004</v>
      </c>
      <c r="K343" s="4"/>
      <c r="L343" s="32">
        <v>37294</v>
      </c>
      <c r="M343" s="4"/>
      <c r="N343" s="25">
        <v>6.25</v>
      </c>
      <c r="O343" s="22" t="s">
        <v>175</v>
      </c>
      <c r="P343" s="7" t="s">
        <v>1054</v>
      </c>
      <c r="Q343" s="7" t="s">
        <v>174</v>
      </c>
      <c r="R343" s="41"/>
      <c r="S343" s="41"/>
      <c r="T343" s="22">
        <v>17991</v>
      </c>
      <c r="U343" s="44">
        <v>46</v>
      </c>
      <c r="V343" s="44">
        <v>52</v>
      </c>
      <c r="W343" s="22"/>
      <c r="X343" s="41" t="s">
        <v>174</v>
      </c>
      <c r="Y343" s="41" t="s">
        <v>1055</v>
      </c>
      <c r="Z343" s="42" t="s">
        <v>662</v>
      </c>
      <c r="AA343" s="95" t="s">
        <v>1448</v>
      </c>
      <c r="AC343" s="74"/>
    </row>
    <row r="344" spans="1:29" ht="114.75" x14ac:dyDescent="0.2">
      <c r="A344" s="59" t="s">
        <v>989</v>
      </c>
      <c r="B344" s="3" t="s">
        <v>803</v>
      </c>
      <c r="C344" s="46" t="s">
        <v>602</v>
      </c>
      <c r="D344" s="42" t="s">
        <v>1035</v>
      </c>
      <c r="E344" s="95" t="s">
        <v>1649</v>
      </c>
      <c r="F344" s="3" t="s">
        <v>184</v>
      </c>
      <c r="G344" s="3" t="s">
        <v>63</v>
      </c>
      <c r="H344" s="15">
        <v>2002</v>
      </c>
      <c r="I344" s="22"/>
      <c r="J344" s="32">
        <v>37294</v>
      </c>
      <c r="K344" s="4"/>
      <c r="L344" s="22">
        <v>37390</v>
      </c>
      <c r="M344" s="4"/>
      <c r="N344" s="25">
        <v>0.25</v>
      </c>
      <c r="O344" s="22"/>
      <c r="P344" s="41" t="s">
        <v>597</v>
      </c>
      <c r="Q344" s="41" t="s">
        <v>174</v>
      </c>
      <c r="R344" s="41"/>
      <c r="S344" s="41"/>
      <c r="T344" s="22">
        <v>14985</v>
      </c>
      <c r="U344" s="44">
        <f>2002-1941</f>
        <v>61</v>
      </c>
      <c r="V344" s="44">
        <v>61</v>
      </c>
      <c r="W344" s="22"/>
      <c r="X344" s="41" t="s">
        <v>174</v>
      </c>
      <c r="Y344" s="41" t="s">
        <v>174</v>
      </c>
      <c r="Z344" s="42" t="s">
        <v>662</v>
      </c>
      <c r="AA344" s="95" t="s">
        <v>1650</v>
      </c>
      <c r="AC344" s="74"/>
    </row>
    <row r="345" spans="1:29" ht="153" x14ac:dyDescent="0.2">
      <c r="A345" s="59" t="s">
        <v>989</v>
      </c>
      <c r="B345" s="3" t="s">
        <v>803</v>
      </c>
      <c r="C345" s="46" t="s">
        <v>602</v>
      </c>
      <c r="D345" s="3" t="s">
        <v>1034</v>
      </c>
      <c r="E345" s="95" t="s">
        <v>1651</v>
      </c>
      <c r="F345" s="3" t="s">
        <v>845</v>
      </c>
      <c r="G345" s="3" t="s">
        <v>63</v>
      </c>
      <c r="H345" s="15">
        <v>2002</v>
      </c>
      <c r="I345" s="22"/>
      <c r="J345" s="22">
        <v>37390</v>
      </c>
      <c r="K345" s="28"/>
      <c r="L345" s="32">
        <v>38447</v>
      </c>
      <c r="M345" s="4"/>
      <c r="N345" s="25">
        <v>3</v>
      </c>
      <c r="O345" s="22" t="s">
        <v>0</v>
      </c>
      <c r="P345" s="105" t="s">
        <v>1137</v>
      </c>
      <c r="Q345" s="41" t="s">
        <v>174</v>
      </c>
      <c r="R345" s="41"/>
      <c r="S345" s="41"/>
      <c r="T345" s="22">
        <v>21016</v>
      </c>
      <c r="U345" s="44">
        <v>44</v>
      </c>
      <c r="V345" s="44">
        <v>47</v>
      </c>
      <c r="W345" s="22"/>
      <c r="X345" s="41" t="s">
        <v>174</v>
      </c>
      <c r="Y345" s="41" t="s">
        <v>174</v>
      </c>
      <c r="Z345" s="42" t="s">
        <v>663</v>
      </c>
      <c r="AA345" s="95" t="s">
        <v>1652</v>
      </c>
    </row>
    <row r="346" spans="1:29" ht="102" x14ac:dyDescent="0.2">
      <c r="A346" s="59" t="s">
        <v>989</v>
      </c>
      <c r="B346" s="3" t="s">
        <v>803</v>
      </c>
      <c r="C346" s="46" t="s">
        <v>602</v>
      </c>
      <c r="D346" s="3" t="s">
        <v>310</v>
      </c>
      <c r="E346" s="3" t="s">
        <v>1053</v>
      </c>
      <c r="F346" s="95" t="s">
        <v>845</v>
      </c>
      <c r="G346" s="3" t="s">
        <v>63</v>
      </c>
      <c r="H346" s="15">
        <v>2005</v>
      </c>
      <c r="I346" s="32">
        <v>38447</v>
      </c>
      <c r="J346" s="32">
        <v>38442</v>
      </c>
      <c r="K346" s="28"/>
      <c r="L346" s="22">
        <v>39357</v>
      </c>
      <c r="M346" s="4"/>
      <c r="N346" s="25">
        <v>2.5</v>
      </c>
      <c r="O346" s="22" t="s">
        <v>175</v>
      </c>
      <c r="P346" s="41" t="s">
        <v>1052</v>
      </c>
      <c r="Q346" s="41" t="s">
        <v>174</v>
      </c>
      <c r="R346" s="41" t="s">
        <v>602</v>
      </c>
      <c r="S346" s="41" t="s">
        <v>173</v>
      </c>
      <c r="T346" s="22">
        <v>19739</v>
      </c>
      <c r="U346" s="44">
        <v>51</v>
      </c>
      <c r="V346" s="44">
        <v>53</v>
      </c>
      <c r="W346" s="22"/>
      <c r="X346" s="41" t="s">
        <v>174</v>
      </c>
      <c r="Y346" s="41" t="s">
        <v>174</v>
      </c>
      <c r="Z346" s="42" t="s">
        <v>663</v>
      </c>
      <c r="AA346" s="95" t="s">
        <v>1658</v>
      </c>
    </row>
    <row r="347" spans="1:29" ht="216.75" x14ac:dyDescent="0.2">
      <c r="A347" s="59" t="s">
        <v>989</v>
      </c>
      <c r="B347" s="3" t="s">
        <v>803</v>
      </c>
      <c r="C347" s="46" t="s">
        <v>602</v>
      </c>
      <c r="D347" s="3" t="s">
        <v>1033</v>
      </c>
      <c r="E347" s="3" t="s">
        <v>1051</v>
      </c>
      <c r="F347" s="3" t="s">
        <v>968</v>
      </c>
      <c r="G347" s="3" t="s">
        <v>63</v>
      </c>
      <c r="H347" s="15">
        <v>2007</v>
      </c>
      <c r="I347" s="32"/>
      <c r="J347" s="32">
        <v>39344</v>
      </c>
      <c r="K347" s="28"/>
      <c r="L347" s="113">
        <v>40038</v>
      </c>
      <c r="M347" s="4"/>
      <c r="N347" s="25">
        <v>2</v>
      </c>
      <c r="O347" s="22" t="s">
        <v>175</v>
      </c>
      <c r="P347" s="41" t="s">
        <v>1050</v>
      </c>
      <c r="Q347" s="41" t="s">
        <v>173</v>
      </c>
      <c r="R347" s="41"/>
      <c r="S347" s="44"/>
      <c r="T347" s="22">
        <v>22939</v>
      </c>
      <c r="U347" s="44">
        <f>2007-1962</f>
        <v>45</v>
      </c>
      <c r="V347" s="44">
        <v>47</v>
      </c>
      <c r="W347" s="22"/>
      <c r="X347" s="41" t="s">
        <v>174</v>
      </c>
      <c r="Y347" s="41" t="s">
        <v>174</v>
      </c>
      <c r="Z347" s="42" t="s">
        <v>663</v>
      </c>
      <c r="AA347" s="95" t="s">
        <v>1659</v>
      </c>
    </row>
    <row r="348" spans="1:29" ht="191.25" x14ac:dyDescent="0.2">
      <c r="A348" s="59" t="s">
        <v>989</v>
      </c>
      <c r="B348" s="3" t="s">
        <v>803</v>
      </c>
      <c r="C348" s="46" t="s">
        <v>602</v>
      </c>
      <c r="D348" s="3" t="s">
        <v>1032</v>
      </c>
      <c r="E348" s="3" t="s">
        <v>924</v>
      </c>
      <c r="F348" s="3" t="s">
        <v>968</v>
      </c>
      <c r="G348" s="95" t="s">
        <v>866</v>
      </c>
      <c r="H348" s="15">
        <v>2009</v>
      </c>
      <c r="I348" s="32"/>
      <c r="J348" s="113">
        <v>40039</v>
      </c>
      <c r="K348" s="28"/>
      <c r="L348" s="22">
        <v>40143</v>
      </c>
      <c r="M348" s="4"/>
      <c r="N348" s="25">
        <v>0.25</v>
      </c>
      <c r="O348" s="22" t="s">
        <v>175</v>
      </c>
      <c r="P348" s="41" t="s">
        <v>1049</v>
      </c>
      <c r="Q348" s="41" t="s">
        <v>174</v>
      </c>
      <c r="R348" s="41"/>
      <c r="S348" s="41"/>
      <c r="T348" s="22">
        <v>21593</v>
      </c>
      <c r="U348" s="44">
        <v>50</v>
      </c>
      <c r="V348" s="44">
        <v>50</v>
      </c>
      <c r="W348" s="22"/>
      <c r="X348" s="41" t="s">
        <v>174</v>
      </c>
      <c r="Y348" s="41" t="s">
        <v>174</v>
      </c>
      <c r="Z348" s="42" t="s">
        <v>662</v>
      </c>
      <c r="AA348" s="95" t="s">
        <v>1660</v>
      </c>
    </row>
    <row r="349" spans="1:29" ht="216.75" x14ac:dyDescent="0.2">
      <c r="A349" s="59" t="s">
        <v>989</v>
      </c>
      <c r="B349" s="3" t="s">
        <v>803</v>
      </c>
      <c r="C349" s="46" t="s">
        <v>602</v>
      </c>
      <c r="D349" s="3" t="s">
        <v>1031</v>
      </c>
      <c r="E349" s="3" t="s">
        <v>1048</v>
      </c>
      <c r="F349" s="3" t="s">
        <v>863</v>
      </c>
      <c r="G349" s="3" t="s">
        <v>63</v>
      </c>
      <c r="H349" s="15">
        <v>2009</v>
      </c>
      <c r="I349" s="22">
        <v>40144</v>
      </c>
      <c r="J349" s="22">
        <v>40136</v>
      </c>
      <c r="K349" s="28"/>
      <c r="L349" s="22">
        <v>40724</v>
      </c>
      <c r="M349" s="4"/>
      <c r="N349" s="25">
        <v>1.5</v>
      </c>
      <c r="O349" s="22"/>
      <c r="P349" s="41" t="s">
        <v>1047</v>
      </c>
      <c r="Q349" s="41" t="s">
        <v>173</v>
      </c>
      <c r="R349" s="41"/>
      <c r="S349" s="41"/>
      <c r="T349" s="22">
        <v>14850</v>
      </c>
      <c r="U349" s="44">
        <v>68</v>
      </c>
      <c r="V349" s="44">
        <v>70</v>
      </c>
      <c r="W349" s="22"/>
      <c r="X349" s="41" t="s">
        <v>174</v>
      </c>
      <c r="Y349" s="41" t="s">
        <v>174</v>
      </c>
      <c r="Z349" s="42" t="s">
        <v>662</v>
      </c>
      <c r="AA349" s="95" t="s">
        <v>1661</v>
      </c>
    </row>
    <row r="350" spans="1:29" ht="38.25" x14ac:dyDescent="0.2">
      <c r="A350" s="59" t="s">
        <v>989</v>
      </c>
      <c r="B350" s="3" t="s">
        <v>803</v>
      </c>
      <c r="C350" s="46" t="s">
        <v>603</v>
      </c>
      <c r="D350" s="3" t="s">
        <v>555</v>
      </c>
      <c r="E350" s="3" t="s">
        <v>589</v>
      </c>
      <c r="F350" s="3" t="s">
        <v>362</v>
      </c>
      <c r="G350" s="49" t="s">
        <v>63</v>
      </c>
      <c r="H350" s="15">
        <v>1936</v>
      </c>
      <c r="I350" s="22"/>
      <c r="J350" s="32">
        <v>13439</v>
      </c>
      <c r="K350" s="4"/>
      <c r="L350" s="33">
        <v>16371</v>
      </c>
      <c r="M350" s="10" t="s">
        <v>250</v>
      </c>
      <c r="N350" s="25">
        <v>8</v>
      </c>
      <c r="O350" s="22"/>
      <c r="P350" s="105" t="s">
        <v>600</v>
      </c>
      <c r="Q350" s="105" t="s">
        <v>174</v>
      </c>
      <c r="R350" s="41"/>
      <c r="S350" s="41"/>
      <c r="T350" s="22"/>
      <c r="U350" s="41"/>
      <c r="V350" s="41"/>
      <c r="W350" s="22"/>
      <c r="X350" s="41" t="s">
        <v>174</v>
      </c>
      <c r="Y350" s="41" t="s">
        <v>174</v>
      </c>
      <c r="Z350" s="42" t="s">
        <v>662</v>
      </c>
      <c r="AA350" s="95" t="s">
        <v>1386</v>
      </c>
    </row>
    <row r="351" spans="1:29" ht="51" x14ac:dyDescent="0.2">
      <c r="A351" s="59" t="s">
        <v>989</v>
      </c>
      <c r="B351" s="3" t="s">
        <v>803</v>
      </c>
      <c r="C351" s="7" t="s">
        <v>603</v>
      </c>
      <c r="D351" s="48" t="s">
        <v>807</v>
      </c>
      <c r="E351" s="7" t="s">
        <v>987</v>
      </c>
      <c r="F351" s="7" t="s">
        <v>863</v>
      </c>
      <c r="G351" s="7" t="s">
        <v>63</v>
      </c>
      <c r="H351" s="13">
        <v>1944</v>
      </c>
      <c r="I351" s="13"/>
      <c r="J351" s="33">
        <v>16371</v>
      </c>
      <c r="K351" s="10" t="s">
        <v>250</v>
      </c>
      <c r="L351" s="31">
        <v>17597</v>
      </c>
      <c r="M351" s="7" t="s">
        <v>48</v>
      </c>
      <c r="N351" s="13">
        <v>3.4</v>
      </c>
      <c r="O351" s="13"/>
      <c r="P351" s="7" t="s">
        <v>1662</v>
      </c>
      <c r="Q351" s="7" t="s">
        <v>173</v>
      </c>
      <c r="R351" s="7"/>
      <c r="S351" s="7"/>
      <c r="T351" s="13"/>
      <c r="U351" s="7"/>
      <c r="V351" s="7"/>
      <c r="W351" s="13"/>
      <c r="X351" s="7" t="s">
        <v>174</v>
      </c>
      <c r="Y351" s="7" t="s">
        <v>174</v>
      </c>
      <c r="Z351" s="42" t="s">
        <v>662</v>
      </c>
      <c r="AA351" s="95" t="s">
        <v>1663</v>
      </c>
    </row>
    <row r="352" spans="1:29" ht="25.5" x14ac:dyDescent="0.2">
      <c r="A352" s="59" t="s">
        <v>989</v>
      </c>
      <c r="B352" s="3" t="s">
        <v>803</v>
      </c>
      <c r="C352" s="7" t="s">
        <v>603</v>
      </c>
      <c r="D352" s="48" t="s">
        <v>808</v>
      </c>
      <c r="E352" s="7" t="s">
        <v>336</v>
      </c>
      <c r="F352" s="7" t="s">
        <v>362</v>
      </c>
      <c r="G352" s="49" t="s">
        <v>63</v>
      </c>
      <c r="H352" s="13">
        <v>1948</v>
      </c>
      <c r="I352" s="13"/>
      <c r="J352" s="31">
        <v>17609</v>
      </c>
      <c r="K352" s="7" t="s">
        <v>337</v>
      </c>
      <c r="L352" s="31">
        <v>18128</v>
      </c>
      <c r="M352" s="7" t="s">
        <v>49</v>
      </c>
      <c r="N352" s="13">
        <v>1.4</v>
      </c>
      <c r="O352" s="13"/>
      <c r="P352" s="7"/>
      <c r="Q352" s="7"/>
      <c r="R352" s="7"/>
      <c r="S352" s="7"/>
      <c r="T352" s="13"/>
      <c r="U352" s="7"/>
      <c r="V352" s="7"/>
      <c r="W352" s="13"/>
      <c r="X352" s="7" t="s">
        <v>174</v>
      </c>
      <c r="Y352" s="7" t="s">
        <v>174</v>
      </c>
      <c r="Z352" s="42" t="s">
        <v>662</v>
      </c>
      <c r="AA352" s="95" t="s">
        <v>1664</v>
      </c>
    </row>
    <row r="353" spans="1:27" ht="127.5" x14ac:dyDescent="0.2">
      <c r="A353" s="59" t="s">
        <v>989</v>
      </c>
      <c r="B353" s="3" t="s">
        <v>803</v>
      </c>
      <c r="C353" s="7" t="s">
        <v>603</v>
      </c>
      <c r="D353" s="48" t="s">
        <v>150</v>
      </c>
      <c r="E353" s="3" t="s">
        <v>1259</v>
      </c>
      <c r="F353" s="3" t="s">
        <v>863</v>
      </c>
      <c r="G353" s="7" t="s">
        <v>63</v>
      </c>
      <c r="H353" s="13">
        <v>1949</v>
      </c>
      <c r="I353" s="13"/>
      <c r="J353" s="31">
        <v>18128</v>
      </c>
      <c r="K353" s="7" t="s">
        <v>49</v>
      </c>
      <c r="L353" s="31">
        <v>20631</v>
      </c>
      <c r="M353" s="7" t="s">
        <v>50</v>
      </c>
      <c r="N353" s="13">
        <v>6.8</v>
      </c>
      <c r="O353" s="13"/>
      <c r="P353" s="42" t="s">
        <v>933</v>
      </c>
      <c r="Q353" s="42" t="s">
        <v>173</v>
      </c>
      <c r="R353" s="42"/>
      <c r="S353" s="42"/>
      <c r="T353" s="97" t="s">
        <v>1109</v>
      </c>
      <c r="U353" s="42">
        <v>50</v>
      </c>
      <c r="V353" s="42">
        <v>57</v>
      </c>
      <c r="W353" s="15">
        <v>1980</v>
      </c>
      <c r="X353" s="7" t="s">
        <v>932</v>
      </c>
      <c r="Y353" s="7" t="s">
        <v>174</v>
      </c>
      <c r="Z353" s="42" t="s">
        <v>662</v>
      </c>
      <c r="AA353" s="95" t="s">
        <v>1182</v>
      </c>
    </row>
    <row r="354" spans="1:27" ht="127.5" x14ac:dyDescent="0.2">
      <c r="A354" s="59" t="s">
        <v>989</v>
      </c>
      <c r="B354" s="3" t="s">
        <v>803</v>
      </c>
      <c r="C354" s="7" t="s">
        <v>603</v>
      </c>
      <c r="D354" s="48" t="s">
        <v>809</v>
      </c>
      <c r="E354" s="42" t="s">
        <v>552</v>
      </c>
      <c r="F354" s="42" t="s">
        <v>845</v>
      </c>
      <c r="G354" s="3" t="s">
        <v>63</v>
      </c>
      <c r="H354" s="3">
        <v>1956</v>
      </c>
      <c r="I354" s="13"/>
      <c r="J354" s="31">
        <v>20631</v>
      </c>
      <c r="K354" s="7" t="s">
        <v>50</v>
      </c>
      <c r="L354" s="31">
        <v>21697</v>
      </c>
      <c r="M354" s="7" t="s">
        <v>51</v>
      </c>
      <c r="N354" s="13">
        <v>3</v>
      </c>
      <c r="O354" s="13"/>
      <c r="P354" s="7" t="s">
        <v>323</v>
      </c>
      <c r="Q354" s="7" t="s">
        <v>174</v>
      </c>
      <c r="R354" s="42"/>
      <c r="S354" s="42"/>
      <c r="T354" s="22">
        <v>3672</v>
      </c>
      <c r="U354" s="7">
        <v>46</v>
      </c>
      <c r="V354" s="7">
        <v>49</v>
      </c>
      <c r="W354" s="13"/>
      <c r="X354" s="7" t="s">
        <v>132</v>
      </c>
      <c r="Y354" s="7" t="s">
        <v>174</v>
      </c>
      <c r="Z354" s="42" t="s">
        <v>662</v>
      </c>
      <c r="AA354" s="95" t="s">
        <v>1665</v>
      </c>
    </row>
    <row r="355" spans="1:27" ht="38.25" x14ac:dyDescent="0.2">
      <c r="A355" s="59" t="s">
        <v>989</v>
      </c>
      <c r="B355" s="3" t="s">
        <v>803</v>
      </c>
      <c r="C355" s="7" t="s">
        <v>603</v>
      </c>
      <c r="D355" s="48" t="s">
        <v>810</v>
      </c>
      <c r="E355" s="7" t="s">
        <v>218</v>
      </c>
      <c r="F355" s="7" t="s">
        <v>362</v>
      </c>
      <c r="G355" s="49" t="s">
        <v>63</v>
      </c>
      <c r="H355" s="13">
        <v>1959</v>
      </c>
      <c r="I355" s="13"/>
      <c r="J355" s="31">
        <v>21697</v>
      </c>
      <c r="K355" s="7" t="s">
        <v>51</v>
      </c>
      <c r="L355" s="31">
        <v>23258</v>
      </c>
      <c r="M355" s="7" t="s">
        <v>52</v>
      </c>
      <c r="N355" s="13">
        <v>4</v>
      </c>
      <c r="O355" s="13"/>
      <c r="P355" s="7" t="s">
        <v>1049</v>
      </c>
      <c r="Q355" s="7" t="s">
        <v>174</v>
      </c>
      <c r="R355" s="7"/>
      <c r="S355" s="7"/>
      <c r="T355" s="13"/>
      <c r="U355" s="7"/>
      <c r="V355" s="7"/>
      <c r="W355" s="13"/>
      <c r="X355" s="7" t="s">
        <v>174</v>
      </c>
      <c r="Y355" s="7" t="s">
        <v>174</v>
      </c>
      <c r="Z355" s="42" t="s">
        <v>662</v>
      </c>
      <c r="AA355" s="95" t="s">
        <v>1666</v>
      </c>
    </row>
    <row r="356" spans="1:27" ht="63.75" x14ac:dyDescent="0.2">
      <c r="A356" s="59" t="s">
        <v>989</v>
      </c>
      <c r="B356" s="3" t="s">
        <v>803</v>
      </c>
      <c r="C356" s="7" t="s">
        <v>603</v>
      </c>
      <c r="D356" s="48" t="s">
        <v>811</v>
      </c>
      <c r="E356" s="7" t="s">
        <v>546</v>
      </c>
      <c r="F356" s="7" t="s">
        <v>863</v>
      </c>
      <c r="G356" s="7" t="s">
        <v>63</v>
      </c>
      <c r="H356" s="13">
        <v>1963</v>
      </c>
      <c r="I356" s="23">
        <v>23263</v>
      </c>
      <c r="J356" s="31">
        <v>23258</v>
      </c>
      <c r="K356" s="7" t="s">
        <v>52</v>
      </c>
      <c r="L356" s="31">
        <v>25242</v>
      </c>
      <c r="M356" s="7" t="s">
        <v>53</v>
      </c>
      <c r="N356" s="13">
        <v>5.4</v>
      </c>
      <c r="O356" s="13"/>
      <c r="P356" s="96" t="s">
        <v>1145</v>
      </c>
      <c r="Q356" s="96" t="s">
        <v>173</v>
      </c>
      <c r="R356" s="96" t="s">
        <v>1146</v>
      </c>
      <c r="S356" s="96" t="s">
        <v>173</v>
      </c>
      <c r="T356" s="97">
        <v>1920</v>
      </c>
      <c r="U356" s="7">
        <v>43</v>
      </c>
      <c r="V356" s="7">
        <v>49</v>
      </c>
      <c r="W356" s="13">
        <v>2003</v>
      </c>
      <c r="X356" s="37" t="s">
        <v>174</v>
      </c>
      <c r="Y356" s="7" t="s">
        <v>174</v>
      </c>
      <c r="Z356" s="42" t="s">
        <v>662</v>
      </c>
      <c r="AA356" s="95" t="s">
        <v>1667</v>
      </c>
    </row>
    <row r="357" spans="1:27" ht="114.75" x14ac:dyDescent="0.2">
      <c r="A357" s="59" t="s">
        <v>989</v>
      </c>
      <c r="B357" s="9" t="s">
        <v>803</v>
      </c>
      <c r="C357" s="18" t="s">
        <v>603</v>
      </c>
      <c r="D357" s="9" t="s">
        <v>60</v>
      </c>
      <c r="E357" s="42" t="s">
        <v>673</v>
      </c>
      <c r="F357" s="96" t="s">
        <v>845</v>
      </c>
      <c r="G357" s="3" t="s">
        <v>63</v>
      </c>
      <c r="H357" s="3">
        <v>1969</v>
      </c>
      <c r="I357" s="21">
        <v>25247</v>
      </c>
      <c r="J357" s="33">
        <v>25242</v>
      </c>
      <c r="K357" s="18" t="s">
        <v>53</v>
      </c>
      <c r="L357" s="33">
        <v>26106</v>
      </c>
      <c r="M357" s="18" t="s">
        <v>54</v>
      </c>
      <c r="N357" s="14">
        <v>2.2999999999999998</v>
      </c>
      <c r="O357" s="14"/>
      <c r="P357" s="42" t="s">
        <v>393</v>
      </c>
      <c r="Q357" s="42" t="s">
        <v>173</v>
      </c>
      <c r="R357" s="42"/>
      <c r="S357" s="42"/>
      <c r="T357" s="22">
        <v>6238</v>
      </c>
      <c r="U357" s="7">
        <f>69-17</f>
        <v>52</v>
      </c>
      <c r="V357" s="7">
        <v>54</v>
      </c>
      <c r="W357" s="13"/>
      <c r="X357" s="7" t="s">
        <v>392</v>
      </c>
      <c r="Y357" s="7" t="s">
        <v>174</v>
      </c>
      <c r="Z357" s="42" t="s">
        <v>662</v>
      </c>
      <c r="AA357" s="95" t="s">
        <v>1668</v>
      </c>
    </row>
    <row r="358" spans="1:27" ht="38.25" x14ac:dyDescent="0.2">
      <c r="A358" s="59" t="s">
        <v>989</v>
      </c>
      <c r="B358" s="9" t="s">
        <v>803</v>
      </c>
      <c r="C358" s="18" t="s">
        <v>603</v>
      </c>
      <c r="D358" s="9" t="s">
        <v>354</v>
      </c>
      <c r="E358" s="18" t="s">
        <v>40</v>
      </c>
      <c r="F358" s="18" t="s">
        <v>863</v>
      </c>
      <c r="G358" s="18" t="s">
        <v>63</v>
      </c>
      <c r="H358" s="14">
        <v>1971</v>
      </c>
      <c r="I358" s="21">
        <v>26108</v>
      </c>
      <c r="J358" s="33">
        <v>26106</v>
      </c>
      <c r="K358" s="18" t="s">
        <v>54</v>
      </c>
      <c r="L358" s="33">
        <v>26558</v>
      </c>
      <c r="M358" s="18" t="s">
        <v>55</v>
      </c>
      <c r="N358" s="14">
        <v>1.25</v>
      </c>
      <c r="O358" s="14"/>
      <c r="P358" s="18"/>
      <c r="Q358" s="18"/>
      <c r="R358" s="18"/>
      <c r="S358" s="18"/>
      <c r="T358" s="13"/>
      <c r="U358" s="7"/>
      <c r="V358" s="7"/>
      <c r="W358" s="13"/>
      <c r="X358" s="7" t="s">
        <v>174</v>
      </c>
      <c r="Y358" s="7" t="s">
        <v>174</v>
      </c>
      <c r="Z358" s="42" t="s">
        <v>662</v>
      </c>
      <c r="AA358" s="95" t="s">
        <v>1669</v>
      </c>
    </row>
    <row r="359" spans="1:27" ht="51" x14ac:dyDescent="0.2">
      <c r="A359" s="59" t="s">
        <v>989</v>
      </c>
      <c r="B359" s="9" t="s">
        <v>803</v>
      </c>
      <c r="C359" s="7" t="s">
        <v>603</v>
      </c>
      <c r="D359" s="9" t="s">
        <v>137</v>
      </c>
      <c r="E359" s="7" t="s">
        <v>1497</v>
      </c>
      <c r="F359" s="7" t="s">
        <v>863</v>
      </c>
      <c r="G359" s="7" t="s">
        <v>63</v>
      </c>
      <c r="H359" s="13">
        <v>1972</v>
      </c>
      <c r="I359" s="21">
        <v>26563</v>
      </c>
      <c r="J359" s="31">
        <v>26558</v>
      </c>
      <c r="K359" s="7" t="s">
        <v>55</v>
      </c>
      <c r="L359" s="31">
        <v>27144</v>
      </c>
      <c r="M359" s="7" t="s">
        <v>90</v>
      </c>
      <c r="N359" s="13">
        <v>1.6</v>
      </c>
      <c r="O359" s="13"/>
      <c r="P359" s="7"/>
      <c r="Q359" s="7"/>
      <c r="R359" s="7"/>
      <c r="S359" s="7"/>
      <c r="T359" s="13"/>
      <c r="U359" s="7"/>
      <c r="V359" s="7"/>
      <c r="W359" s="13"/>
      <c r="X359" s="7" t="s">
        <v>174</v>
      </c>
      <c r="Y359" s="7" t="s">
        <v>174</v>
      </c>
      <c r="Z359" s="42" t="s">
        <v>662</v>
      </c>
      <c r="AA359" s="95" t="s">
        <v>1670</v>
      </c>
    </row>
    <row r="360" spans="1:27" ht="38.25" x14ac:dyDescent="0.2">
      <c r="A360" s="59" t="s">
        <v>989</v>
      </c>
      <c r="B360" s="3" t="s">
        <v>803</v>
      </c>
      <c r="C360" s="46" t="s">
        <v>603</v>
      </c>
      <c r="D360" s="3" t="s">
        <v>431</v>
      </c>
      <c r="E360" s="3" t="s">
        <v>693</v>
      </c>
      <c r="F360" s="3" t="s">
        <v>362</v>
      </c>
      <c r="G360" s="49" t="s">
        <v>63</v>
      </c>
      <c r="H360" s="15">
        <v>1974</v>
      </c>
      <c r="I360" s="15"/>
      <c r="J360" s="32">
        <v>27285</v>
      </c>
      <c r="K360" s="4" t="s">
        <v>958</v>
      </c>
      <c r="L360" s="32">
        <v>28025</v>
      </c>
      <c r="M360" s="4" t="s">
        <v>743</v>
      </c>
      <c r="N360" s="15">
        <v>2</v>
      </c>
      <c r="O360" s="15"/>
      <c r="P360" s="42"/>
      <c r="Q360" s="42"/>
      <c r="R360" s="42"/>
      <c r="S360" s="42"/>
      <c r="T360" s="15"/>
      <c r="U360" s="42"/>
      <c r="V360" s="42"/>
      <c r="W360" s="15"/>
      <c r="X360" s="42" t="s">
        <v>174</v>
      </c>
      <c r="Y360" s="42" t="s">
        <v>174</v>
      </c>
      <c r="Z360" s="42" t="s">
        <v>662</v>
      </c>
      <c r="AA360" s="95" t="s">
        <v>1671</v>
      </c>
    </row>
    <row r="361" spans="1:27" ht="76.5" x14ac:dyDescent="0.2">
      <c r="A361" s="59" t="s">
        <v>989</v>
      </c>
      <c r="B361" s="3" t="s">
        <v>803</v>
      </c>
      <c r="C361" s="46" t="s">
        <v>603</v>
      </c>
      <c r="D361" s="3" t="s">
        <v>813</v>
      </c>
      <c r="E361" s="3" t="s">
        <v>245</v>
      </c>
      <c r="F361" s="3" t="s">
        <v>184</v>
      </c>
      <c r="G361" s="3" t="s">
        <v>63</v>
      </c>
      <c r="H361" s="15">
        <v>1976</v>
      </c>
      <c r="I361" s="22"/>
      <c r="J361" s="32">
        <v>28026</v>
      </c>
      <c r="K361" s="4" t="s">
        <v>743</v>
      </c>
      <c r="L361" s="32">
        <v>29265</v>
      </c>
      <c r="M361" s="3"/>
      <c r="N361" s="15">
        <v>3.4</v>
      </c>
      <c r="O361" s="15" t="s">
        <v>175</v>
      </c>
      <c r="P361" s="42" t="s">
        <v>933</v>
      </c>
      <c r="Q361" s="42" t="s">
        <v>173</v>
      </c>
      <c r="R361" s="42"/>
      <c r="S361" s="42"/>
      <c r="T361" s="22">
        <v>9049</v>
      </c>
      <c r="U361" s="42">
        <f>76-24</f>
        <v>52</v>
      </c>
      <c r="V361" s="42">
        <v>56</v>
      </c>
      <c r="W361" s="15"/>
      <c r="X361" s="42" t="s">
        <v>174</v>
      </c>
      <c r="Y361" s="42" t="s">
        <v>812</v>
      </c>
      <c r="Z361" s="42" t="s">
        <v>662</v>
      </c>
      <c r="AA361" s="95" t="s">
        <v>1672</v>
      </c>
    </row>
    <row r="362" spans="1:27" ht="25.5" x14ac:dyDescent="0.2">
      <c r="A362" s="59" t="s">
        <v>989</v>
      </c>
      <c r="B362" s="3" t="s">
        <v>803</v>
      </c>
      <c r="C362" s="46" t="s">
        <v>603</v>
      </c>
      <c r="D362" s="3" t="s">
        <v>103</v>
      </c>
      <c r="E362" s="3"/>
      <c r="F362" s="3"/>
      <c r="G362" s="3"/>
      <c r="H362" s="15">
        <v>1980</v>
      </c>
      <c r="I362" s="15"/>
      <c r="J362" s="32">
        <v>29265</v>
      </c>
      <c r="K362" s="4"/>
      <c r="L362" s="32">
        <v>30508</v>
      </c>
      <c r="M362" s="3"/>
      <c r="N362" s="15">
        <v>3.4</v>
      </c>
      <c r="O362" s="15"/>
      <c r="P362" s="42"/>
      <c r="Q362" s="42"/>
      <c r="R362" s="42"/>
      <c r="S362" s="42"/>
      <c r="T362" s="15"/>
      <c r="U362" s="42"/>
      <c r="V362" s="42"/>
      <c r="W362" s="15"/>
      <c r="X362" s="42" t="s">
        <v>174</v>
      </c>
      <c r="Y362" s="42" t="s">
        <v>174</v>
      </c>
      <c r="Z362" s="42" t="s">
        <v>662</v>
      </c>
      <c r="AA362" s="95" t="s">
        <v>1673</v>
      </c>
    </row>
    <row r="363" spans="1:27" ht="25.5" x14ac:dyDescent="0.2">
      <c r="A363" s="59" t="s">
        <v>989</v>
      </c>
      <c r="B363" s="3" t="s">
        <v>803</v>
      </c>
      <c r="C363" s="46" t="s">
        <v>603</v>
      </c>
      <c r="D363" s="95" t="s">
        <v>1098</v>
      </c>
      <c r="E363" s="95" t="s">
        <v>546</v>
      </c>
      <c r="F363" s="95" t="s">
        <v>863</v>
      </c>
      <c r="G363" s="95" t="s">
        <v>63</v>
      </c>
      <c r="H363" s="15">
        <v>1983</v>
      </c>
      <c r="I363" s="15"/>
      <c r="J363" s="32">
        <v>30508</v>
      </c>
      <c r="K363" s="4"/>
      <c r="L363" s="32">
        <v>32646</v>
      </c>
      <c r="M363" s="3"/>
      <c r="N363" s="15">
        <v>5.8</v>
      </c>
      <c r="O363" s="15"/>
      <c r="P363" s="42"/>
      <c r="Q363" s="42"/>
      <c r="R363" s="42"/>
      <c r="S363" s="42"/>
      <c r="T363" s="15"/>
      <c r="U363" s="42"/>
      <c r="V363" s="42"/>
      <c r="W363" s="15"/>
      <c r="X363" s="42" t="s">
        <v>174</v>
      </c>
      <c r="Y363" s="42" t="s">
        <v>174</v>
      </c>
      <c r="Z363" s="42" t="s">
        <v>662</v>
      </c>
      <c r="AA363" s="95" t="s">
        <v>1674</v>
      </c>
    </row>
    <row r="364" spans="1:27" ht="63.75" x14ac:dyDescent="0.2">
      <c r="A364" s="59" t="s">
        <v>989</v>
      </c>
      <c r="B364" s="3" t="s">
        <v>803</v>
      </c>
      <c r="C364" s="46" t="s">
        <v>603</v>
      </c>
      <c r="D364" s="3" t="s">
        <v>104</v>
      </c>
      <c r="E364" s="3" t="s">
        <v>201</v>
      </c>
      <c r="F364" s="3" t="s">
        <v>238</v>
      </c>
      <c r="G364" s="3" t="s">
        <v>200</v>
      </c>
      <c r="H364" s="15">
        <v>1989</v>
      </c>
      <c r="I364" s="15"/>
      <c r="J364" s="32">
        <v>32646</v>
      </c>
      <c r="K364" s="4"/>
      <c r="L364" s="32">
        <v>34913</v>
      </c>
      <c r="M364" s="3"/>
      <c r="N364" s="15">
        <v>6.25</v>
      </c>
      <c r="O364" s="15" t="s">
        <v>0</v>
      </c>
      <c r="P364" s="42" t="s">
        <v>408</v>
      </c>
      <c r="Q364" s="42" t="s">
        <v>173</v>
      </c>
      <c r="R364" s="42"/>
      <c r="S364" s="42"/>
      <c r="T364" s="22">
        <v>15688</v>
      </c>
      <c r="U364" s="42">
        <v>46</v>
      </c>
      <c r="V364" s="42">
        <v>52</v>
      </c>
      <c r="W364" s="15"/>
      <c r="X364" s="42" t="s">
        <v>174</v>
      </c>
      <c r="Y364" s="42" t="s">
        <v>384</v>
      </c>
      <c r="Z364" s="42" t="s">
        <v>662</v>
      </c>
      <c r="AA364" s="95" t="s">
        <v>1675</v>
      </c>
    </row>
    <row r="365" spans="1:27" ht="25.5" x14ac:dyDescent="0.2">
      <c r="A365" s="59" t="s">
        <v>989</v>
      </c>
      <c r="B365" s="3" t="s">
        <v>803</v>
      </c>
      <c r="C365" s="46" t="s">
        <v>603</v>
      </c>
      <c r="D365" s="3" t="s">
        <v>825</v>
      </c>
      <c r="E365" s="95" t="s">
        <v>546</v>
      </c>
      <c r="F365" s="95" t="s">
        <v>863</v>
      </c>
      <c r="G365" s="95" t="s">
        <v>63</v>
      </c>
      <c r="H365" s="15">
        <v>1995</v>
      </c>
      <c r="I365" s="15"/>
      <c r="J365" s="109">
        <v>34914</v>
      </c>
      <c r="K365" s="4"/>
      <c r="L365" s="32">
        <v>35020</v>
      </c>
      <c r="M365" s="3"/>
      <c r="N365" s="15">
        <v>0.25</v>
      </c>
      <c r="O365" s="15"/>
      <c r="P365" s="42"/>
      <c r="Q365" s="42"/>
      <c r="R365" s="42"/>
      <c r="S365" s="42"/>
      <c r="T365" s="22"/>
      <c r="U365" s="42"/>
      <c r="V365" s="42"/>
      <c r="W365" s="15"/>
      <c r="X365" s="42" t="s">
        <v>174</v>
      </c>
      <c r="Y365" s="42" t="s">
        <v>174</v>
      </c>
      <c r="Z365" s="42" t="s">
        <v>662</v>
      </c>
      <c r="AA365" s="95" t="s">
        <v>1676</v>
      </c>
    </row>
    <row r="366" spans="1:27" ht="76.5" x14ac:dyDescent="0.2">
      <c r="A366" s="59" t="s">
        <v>989</v>
      </c>
      <c r="B366" s="3" t="s">
        <v>803</v>
      </c>
      <c r="C366" s="46" t="s">
        <v>603</v>
      </c>
      <c r="D366" s="3" t="s">
        <v>813</v>
      </c>
      <c r="E366" s="3" t="s">
        <v>245</v>
      </c>
      <c r="F366" s="3" t="s">
        <v>184</v>
      </c>
      <c r="G366" s="3" t="s">
        <v>63</v>
      </c>
      <c r="H366" s="15">
        <v>1995</v>
      </c>
      <c r="I366" s="15"/>
      <c r="J366" s="70">
        <v>35021</v>
      </c>
      <c r="K366" s="37"/>
      <c r="L366" s="33">
        <v>37372</v>
      </c>
      <c r="M366" s="3"/>
      <c r="N366" s="15">
        <v>6.4</v>
      </c>
      <c r="O366" s="15" t="s">
        <v>175</v>
      </c>
      <c r="P366" s="42" t="s">
        <v>933</v>
      </c>
      <c r="Q366" s="42" t="s">
        <v>173</v>
      </c>
      <c r="R366" s="42"/>
      <c r="S366" s="42"/>
      <c r="T366" s="22">
        <v>9049</v>
      </c>
      <c r="U366" s="42">
        <f>95-24</f>
        <v>71</v>
      </c>
      <c r="V366" s="42">
        <v>77</v>
      </c>
      <c r="W366" s="137"/>
      <c r="X366" s="42" t="s">
        <v>174</v>
      </c>
      <c r="Y366" s="42" t="s">
        <v>812</v>
      </c>
      <c r="Z366" s="42" t="s">
        <v>662</v>
      </c>
      <c r="AA366" s="95" t="s">
        <v>1672</v>
      </c>
    </row>
    <row r="367" spans="1:27" ht="38.25" x14ac:dyDescent="0.2">
      <c r="A367" s="59" t="s">
        <v>989</v>
      </c>
      <c r="B367" s="3" t="s">
        <v>803</v>
      </c>
      <c r="C367" s="46" t="s">
        <v>603</v>
      </c>
      <c r="D367" s="3" t="s">
        <v>826</v>
      </c>
      <c r="E367" s="3" t="s">
        <v>160</v>
      </c>
      <c r="F367" s="3" t="s">
        <v>863</v>
      </c>
      <c r="G367" s="3" t="s">
        <v>63</v>
      </c>
      <c r="H367" s="15">
        <v>2002</v>
      </c>
      <c r="I367" s="15"/>
      <c r="J367" s="70">
        <v>37376</v>
      </c>
      <c r="K367" s="37"/>
      <c r="L367" s="33">
        <v>38446</v>
      </c>
      <c r="M367" s="3"/>
      <c r="N367" s="15">
        <v>3</v>
      </c>
      <c r="O367" s="15" t="s">
        <v>0</v>
      </c>
      <c r="P367" s="96" t="s">
        <v>1677</v>
      </c>
      <c r="Q367" s="96" t="s">
        <v>173</v>
      </c>
      <c r="R367" s="42"/>
      <c r="S367" s="42"/>
      <c r="T367" s="25">
        <v>1953</v>
      </c>
      <c r="U367" s="42">
        <f>2002-1953</f>
        <v>49</v>
      </c>
      <c r="V367" s="42">
        <v>52</v>
      </c>
      <c r="W367" s="15"/>
      <c r="X367" s="42" t="s">
        <v>174</v>
      </c>
      <c r="Y367" s="37" t="s">
        <v>827</v>
      </c>
      <c r="Z367" s="42" t="s">
        <v>662</v>
      </c>
      <c r="AA367" s="95" t="s">
        <v>1678</v>
      </c>
    </row>
    <row r="368" spans="1:27" ht="140.25" x14ac:dyDescent="0.2">
      <c r="A368" s="59" t="s">
        <v>989</v>
      </c>
      <c r="B368" s="3" t="s">
        <v>803</v>
      </c>
      <c r="C368" s="46" t="s">
        <v>603</v>
      </c>
      <c r="D368" s="3" t="s">
        <v>147</v>
      </c>
      <c r="E368" s="96" t="s">
        <v>1680</v>
      </c>
      <c r="F368" s="96" t="s">
        <v>184</v>
      </c>
      <c r="G368" s="95" t="s">
        <v>63</v>
      </c>
      <c r="H368" s="15">
        <v>2005</v>
      </c>
      <c r="I368" s="32">
        <v>38489</v>
      </c>
      <c r="J368" s="32">
        <v>38447</v>
      </c>
      <c r="K368" s="37"/>
      <c r="L368" s="33">
        <v>40724</v>
      </c>
      <c r="M368" s="3"/>
      <c r="N368" s="15">
        <v>6</v>
      </c>
      <c r="O368" s="15" t="s">
        <v>175</v>
      </c>
      <c r="P368" s="96" t="s">
        <v>1679</v>
      </c>
      <c r="Q368" s="18" t="s">
        <v>173</v>
      </c>
      <c r="R368" s="18" t="s">
        <v>149</v>
      </c>
      <c r="S368" s="18" t="s">
        <v>173</v>
      </c>
      <c r="T368" s="15">
        <v>1938</v>
      </c>
      <c r="U368" s="42">
        <f>2005-1938</f>
        <v>67</v>
      </c>
      <c r="V368" s="42">
        <v>73</v>
      </c>
      <c r="W368" s="15"/>
      <c r="X368" s="9" t="s">
        <v>174</v>
      </c>
      <c r="Y368" s="37" t="s">
        <v>148</v>
      </c>
      <c r="Z368" s="42" t="s">
        <v>662</v>
      </c>
      <c r="AA368" s="95" t="s">
        <v>1681</v>
      </c>
    </row>
    <row r="369" spans="1:27" ht="140.25" x14ac:dyDescent="0.2">
      <c r="A369" s="59" t="s">
        <v>989</v>
      </c>
      <c r="B369" s="3" t="s">
        <v>802</v>
      </c>
      <c r="C369" s="46" t="s">
        <v>604</v>
      </c>
      <c r="D369" s="3" t="s">
        <v>769</v>
      </c>
      <c r="E369" s="3" t="s">
        <v>771</v>
      </c>
      <c r="F369" s="3" t="s">
        <v>863</v>
      </c>
      <c r="G369" s="3" t="s">
        <v>63</v>
      </c>
      <c r="H369" s="15">
        <v>1931</v>
      </c>
      <c r="I369" s="15"/>
      <c r="J369" s="70">
        <v>11630</v>
      </c>
      <c r="K369" s="37"/>
      <c r="L369" s="33">
        <v>12548</v>
      </c>
      <c r="M369" s="3"/>
      <c r="N369" s="15">
        <v>2.5</v>
      </c>
      <c r="O369" s="15"/>
      <c r="P369" s="42" t="s">
        <v>770</v>
      </c>
      <c r="Q369" s="42" t="s">
        <v>173</v>
      </c>
      <c r="R369" s="42"/>
      <c r="S369" s="42"/>
      <c r="T369" s="97" t="s">
        <v>1119</v>
      </c>
      <c r="U369" s="42">
        <v>38</v>
      </c>
      <c r="V369" s="42">
        <v>41</v>
      </c>
      <c r="W369" s="22">
        <v>31150</v>
      </c>
      <c r="X369" s="41" t="s">
        <v>174</v>
      </c>
      <c r="Y369" s="42" t="s">
        <v>174</v>
      </c>
      <c r="Z369" s="42" t="s">
        <v>662</v>
      </c>
      <c r="AA369" s="95" t="s">
        <v>1682</v>
      </c>
    </row>
    <row r="370" spans="1:27" ht="114.75" x14ac:dyDescent="0.2">
      <c r="A370" s="59" t="s">
        <v>989</v>
      </c>
      <c r="B370" s="3" t="s">
        <v>802</v>
      </c>
      <c r="C370" s="46" t="s">
        <v>604</v>
      </c>
      <c r="D370" s="3" t="s">
        <v>721</v>
      </c>
      <c r="E370" s="3" t="s">
        <v>720</v>
      </c>
      <c r="F370" s="3" t="s">
        <v>362</v>
      </c>
      <c r="G370" s="49" t="s">
        <v>63</v>
      </c>
      <c r="H370" s="15">
        <v>1934</v>
      </c>
      <c r="I370" s="22">
        <v>12622</v>
      </c>
      <c r="J370" s="70">
        <v>12602</v>
      </c>
      <c r="K370" s="37"/>
      <c r="L370" s="33">
        <v>16371</v>
      </c>
      <c r="M370" s="10" t="s">
        <v>250</v>
      </c>
      <c r="N370" s="15">
        <v>10.25</v>
      </c>
      <c r="O370" s="15"/>
      <c r="P370" s="42" t="s">
        <v>836</v>
      </c>
      <c r="Q370" s="42" t="s">
        <v>173</v>
      </c>
      <c r="R370" s="42"/>
      <c r="S370" s="42"/>
      <c r="T370" s="15">
        <v>1889</v>
      </c>
      <c r="U370" s="42">
        <f>1934-1889</f>
        <v>45</v>
      </c>
      <c r="V370" s="42">
        <v>55</v>
      </c>
      <c r="W370" s="15"/>
      <c r="X370" s="42" t="s">
        <v>174</v>
      </c>
      <c r="Y370" s="42" t="s">
        <v>174</v>
      </c>
      <c r="Z370" s="42" t="s">
        <v>662</v>
      </c>
      <c r="AA370" s="95" t="s">
        <v>1684</v>
      </c>
    </row>
    <row r="371" spans="1:27" ht="89.25" x14ac:dyDescent="0.2">
      <c r="A371" s="59" t="s">
        <v>989</v>
      </c>
      <c r="B371" s="9" t="s">
        <v>802</v>
      </c>
      <c r="C371" s="7" t="s">
        <v>604</v>
      </c>
      <c r="D371" s="48" t="s">
        <v>886</v>
      </c>
      <c r="E371" s="7" t="s">
        <v>844</v>
      </c>
      <c r="F371" s="7" t="s">
        <v>863</v>
      </c>
      <c r="G371" s="7" t="s">
        <v>63</v>
      </c>
      <c r="H371" s="13">
        <v>1944</v>
      </c>
      <c r="I371" s="13"/>
      <c r="J371" s="33">
        <v>16371</v>
      </c>
      <c r="K371" s="10" t="s">
        <v>250</v>
      </c>
      <c r="L371" s="31">
        <v>18932</v>
      </c>
      <c r="M371" s="7" t="s">
        <v>920</v>
      </c>
      <c r="N371" s="13">
        <v>7</v>
      </c>
      <c r="O371" s="13"/>
      <c r="P371" s="7" t="s">
        <v>601</v>
      </c>
      <c r="Q371" s="7" t="s">
        <v>174</v>
      </c>
      <c r="R371" s="7"/>
      <c r="S371" s="7"/>
      <c r="T371" s="23">
        <v>2641</v>
      </c>
      <c r="U371" s="7">
        <v>37</v>
      </c>
      <c r="V371" s="7">
        <v>44</v>
      </c>
      <c r="W371" s="13"/>
      <c r="X371" s="7" t="s">
        <v>174</v>
      </c>
      <c r="Y371" s="7" t="s">
        <v>174</v>
      </c>
      <c r="Z371" s="42" t="s">
        <v>662</v>
      </c>
      <c r="AA371" s="49" t="s">
        <v>1685</v>
      </c>
    </row>
    <row r="372" spans="1:27" ht="165.75" x14ac:dyDescent="0.2">
      <c r="A372" s="59" t="s">
        <v>989</v>
      </c>
      <c r="B372" s="9" t="s">
        <v>802</v>
      </c>
      <c r="C372" s="7" t="s">
        <v>604</v>
      </c>
      <c r="D372" s="48" t="s">
        <v>921</v>
      </c>
      <c r="E372" s="7" t="s">
        <v>350</v>
      </c>
      <c r="F372" s="7" t="s">
        <v>362</v>
      </c>
      <c r="G372" s="49" t="s">
        <v>63</v>
      </c>
      <c r="H372" s="13">
        <v>1951</v>
      </c>
      <c r="I372" s="13"/>
      <c r="J372" s="31">
        <v>18932</v>
      </c>
      <c r="K372" s="7" t="s">
        <v>920</v>
      </c>
      <c r="L372" s="31">
        <v>22476</v>
      </c>
      <c r="M372" s="7" t="s">
        <v>56</v>
      </c>
      <c r="N372" s="13">
        <v>10</v>
      </c>
      <c r="O372" s="13"/>
      <c r="P372" s="7" t="s">
        <v>340</v>
      </c>
      <c r="Q372" s="7" t="s">
        <v>173</v>
      </c>
      <c r="R372" s="7" t="s">
        <v>600</v>
      </c>
      <c r="S372" s="7" t="s">
        <v>174</v>
      </c>
      <c r="T372" s="31" t="s">
        <v>1118</v>
      </c>
      <c r="U372" s="7">
        <v>53</v>
      </c>
      <c r="V372" s="7">
        <v>63</v>
      </c>
      <c r="W372" s="23">
        <v>35889</v>
      </c>
      <c r="X372" s="35" t="s">
        <v>174</v>
      </c>
      <c r="Y372" s="7" t="s">
        <v>174</v>
      </c>
      <c r="Z372" s="42" t="s">
        <v>662</v>
      </c>
      <c r="AA372" s="49" t="s">
        <v>1686</v>
      </c>
    </row>
    <row r="373" spans="1:27" ht="165.75" x14ac:dyDescent="0.2">
      <c r="A373" s="59" t="s">
        <v>989</v>
      </c>
      <c r="B373" s="9" t="s">
        <v>802</v>
      </c>
      <c r="C373" s="7" t="s">
        <v>604</v>
      </c>
      <c r="D373" s="48" t="s">
        <v>806</v>
      </c>
      <c r="E373" s="7" t="s">
        <v>691</v>
      </c>
      <c r="F373" s="7" t="s">
        <v>863</v>
      </c>
      <c r="G373" s="7" t="s">
        <v>63</v>
      </c>
      <c r="H373" s="13">
        <v>1961</v>
      </c>
      <c r="I373" s="13"/>
      <c r="J373" s="31">
        <v>22476</v>
      </c>
      <c r="K373" s="7" t="s">
        <v>56</v>
      </c>
      <c r="L373" s="31">
        <v>23382</v>
      </c>
      <c r="M373" s="7" t="s">
        <v>678</v>
      </c>
      <c r="N373" s="13">
        <v>2.5</v>
      </c>
      <c r="O373" s="13"/>
      <c r="P373" s="7" t="s">
        <v>761</v>
      </c>
      <c r="Q373" s="7" t="s">
        <v>174</v>
      </c>
      <c r="R373" s="7"/>
      <c r="S373" s="7"/>
      <c r="T373" s="31">
        <v>5872</v>
      </c>
      <c r="U373" s="7">
        <v>45</v>
      </c>
      <c r="V373" s="7">
        <v>47</v>
      </c>
      <c r="W373" s="13"/>
      <c r="X373" s="7" t="s">
        <v>174</v>
      </c>
      <c r="Y373" s="7" t="s">
        <v>174</v>
      </c>
      <c r="Z373" s="42" t="s">
        <v>662</v>
      </c>
      <c r="AA373" s="49" t="s">
        <v>1687</v>
      </c>
    </row>
    <row r="374" spans="1:27" ht="127.5" x14ac:dyDescent="0.2">
      <c r="A374" s="59" t="s">
        <v>989</v>
      </c>
      <c r="B374" s="9" t="s">
        <v>802</v>
      </c>
      <c r="C374" s="7" t="s">
        <v>604</v>
      </c>
      <c r="D374" s="48" t="s">
        <v>135</v>
      </c>
      <c r="E374" s="7" t="s">
        <v>252</v>
      </c>
      <c r="F374" s="7" t="s">
        <v>863</v>
      </c>
      <c r="G374" s="7" t="s">
        <v>63</v>
      </c>
      <c r="H374" s="13">
        <v>1964</v>
      </c>
      <c r="I374" s="13"/>
      <c r="J374" s="31">
        <v>23427</v>
      </c>
      <c r="K374" s="7" t="s">
        <v>57</v>
      </c>
      <c r="L374" s="31">
        <v>25588</v>
      </c>
      <c r="M374" s="7" t="s">
        <v>833</v>
      </c>
      <c r="N374" s="13">
        <v>6</v>
      </c>
      <c r="O374" s="13"/>
      <c r="P374" s="7" t="s">
        <v>762</v>
      </c>
      <c r="Q374" s="7" t="s">
        <v>173</v>
      </c>
      <c r="R374" s="7"/>
      <c r="S374" s="7"/>
      <c r="T374" s="32">
        <v>6238</v>
      </c>
      <c r="U374" s="7">
        <v>47</v>
      </c>
      <c r="V374" s="7">
        <v>53</v>
      </c>
      <c r="W374" s="23">
        <v>34453</v>
      </c>
      <c r="X374" s="35" t="s">
        <v>174</v>
      </c>
      <c r="Y374" s="7" t="s">
        <v>174</v>
      </c>
      <c r="Z374" s="42" t="s">
        <v>662</v>
      </c>
      <c r="AA374" s="49" t="s">
        <v>1688</v>
      </c>
    </row>
    <row r="375" spans="1:27" ht="153" x14ac:dyDescent="0.2">
      <c r="A375" s="59" t="s">
        <v>989</v>
      </c>
      <c r="B375" s="9" t="s">
        <v>802</v>
      </c>
      <c r="C375" s="7" t="s">
        <v>604</v>
      </c>
      <c r="D375" s="9" t="s">
        <v>605</v>
      </c>
      <c r="E375" s="9" t="s">
        <v>763</v>
      </c>
      <c r="F375" s="9" t="s">
        <v>845</v>
      </c>
      <c r="G375" s="9" t="s">
        <v>63</v>
      </c>
      <c r="H375" s="14">
        <v>1970</v>
      </c>
      <c r="I375" s="21">
        <v>25597</v>
      </c>
      <c r="J375" s="31">
        <v>25588</v>
      </c>
      <c r="K375" s="7" t="s">
        <v>833</v>
      </c>
      <c r="L375" s="31">
        <v>27144</v>
      </c>
      <c r="M375" s="7" t="s">
        <v>90</v>
      </c>
      <c r="N375" s="13">
        <v>4.25</v>
      </c>
      <c r="O375" s="13" t="s">
        <v>85</v>
      </c>
      <c r="P375" s="7" t="s">
        <v>604</v>
      </c>
      <c r="Q375" s="7" t="s">
        <v>173</v>
      </c>
      <c r="R375" s="7"/>
      <c r="S375" s="7"/>
      <c r="T375" s="31">
        <v>8400</v>
      </c>
      <c r="U375" s="7">
        <v>47</v>
      </c>
      <c r="V375" s="7">
        <v>51</v>
      </c>
      <c r="W375" s="13"/>
      <c r="X375" s="7" t="s">
        <v>174</v>
      </c>
      <c r="Y375" s="7" t="s">
        <v>764</v>
      </c>
      <c r="Z375" s="42" t="s">
        <v>662</v>
      </c>
      <c r="AA375" s="49" t="s">
        <v>1689</v>
      </c>
    </row>
    <row r="376" spans="1:27" ht="76.5" x14ac:dyDescent="0.2">
      <c r="A376" s="59" t="s">
        <v>989</v>
      </c>
      <c r="B376" s="9" t="s">
        <v>802</v>
      </c>
      <c r="C376" s="10" t="s">
        <v>604</v>
      </c>
      <c r="D376" s="9" t="s">
        <v>882</v>
      </c>
      <c r="E376" s="9" t="s">
        <v>765</v>
      </c>
      <c r="F376" s="9" t="s">
        <v>863</v>
      </c>
      <c r="G376" s="9" t="s">
        <v>63</v>
      </c>
      <c r="H376" s="14">
        <v>1974</v>
      </c>
      <c r="I376" s="21"/>
      <c r="J376" s="32">
        <v>27285</v>
      </c>
      <c r="K376" s="4" t="s">
        <v>958</v>
      </c>
      <c r="L376" s="32">
        <v>28025</v>
      </c>
      <c r="M376" s="4" t="s">
        <v>743</v>
      </c>
      <c r="N376" s="13">
        <v>2</v>
      </c>
      <c r="O376" s="13" t="s">
        <v>175</v>
      </c>
      <c r="P376" s="7" t="s">
        <v>604</v>
      </c>
      <c r="Q376" s="7" t="s">
        <v>173</v>
      </c>
      <c r="R376" s="7" t="s">
        <v>770</v>
      </c>
      <c r="S376" s="7" t="s">
        <v>173</v>
      </c>
      <c r="T376" s="23">
        <v>10436</v>
      </c>
      <c r="U376" s="7">
        <v>46</v>
      </c>
      <c r="V376" s="7">
        <v>48</v>
      </c>
      <c r="W376" s="23">
        <v>41085</v>
      </c>
      <c r="X376" s="7" t="s">
        <v>174</v>
      </c>
      <c r="Y376" s="7" t="s">
        <v>766</v>
      </c>
      <c r="Z376" s="42" t="s">
        <v>662</v>
      </c>
      <c r="AA376" s="49" t="s">
        <v>1683</v>
      </c>
    </row>
    <row r="377" spans="1:27" ht="89.25" x14ac:dyDescent="0.2">
      <c r="A377" s="59" t="s">
        <v>989</v>
      </c>
      <c r="B377" s="9" t="s">
        <v>802</v>
      </c>
      <c r="C377" s="10" t="s">
        <v>604</v>
      </c>
      <c r="D377" s="49" t="s">
        <v>1690</v>
      </c>
      <c r="E377" s="9" t="s">
        <v>642</v>
      </c>
      <c r="F377" s="9" t="s">
        <v>863</v>
      </c>
      <c r="G377" s="9" t="s">
        <v>63</v>
      </c>
      <c r="H377" s="15">
        <v>1976</v>
      </c>
      <c r="I377" s="22"/>
      <c r="J377" s="32">
        <v>28026</v>
      </c>
      <c r="K377" s="4" t="s">
        <v>743</v>
      </c>
      <c r="L377" s="32">
        <v>29265</v>
      </c>
      <c r="M377" s="7"/>
      <c r="N377" s="13">
        <v>3.4</v>
      </c>
      <c r="O377" s="13" t="s">
        <v>175</v>
      </c>
      <c r="P377" s="41" t="s">
        <v>1067</v>
      </c>
      <c r="Q377" s="7" t="s">
        <v>173</v>
      </c>
      <c r="R377" s="7"/>
      <c r="S377" s="7"/>
      <c r="T377" s="23">
        <v>5177</v>
      </c>
      <c r="U377" s="7">
        <v>62</v>
      </c>
      <c r="V377" s="7">
        <v>65</v>
      </c>
      <c r="W377" s="23">
        <v>32786</v>
      </c>
      <c r="X377" s="35" t="s">
        <v>174</v>
      </c>
      <c r="Y377" s="7" t="s">
        <v>174</v>
      </c>
      <c r="Z377" s="42" t="s">
        <v>662</v>
      </c>
      <c r="AA377" s="49" t="s">
        <v>1691</v>
      </c>
    </row>
    <row r="378" spans="1:27" ht="51" x14ac:dyDescent="0.2">
      <c r="A378" s="59" t="s">
        <v>989</v>
      </c>
      <c r="B378" s="9" t="s">
        <v>802</v>
      </c>
      <c r="C378" s="10" t="s">
        <v>604</v>
      </c>
      <c r="D378" s="9" t="s">
        <v>385</v>
      </c>
      <c r="E378" s="9" t="s">
        <v>1261</v>
      </c>
      <c r="F378" s="9" t="s">
        <v>863</v>
      </c>
      <c r="G378" s="9" t="s">
        <v>759</v>
      </c>
      <c r="H378" s="15">
        <v>1980</v>
      </c>
      <c r="I378" s="22"/>
      <c r="J378" s="32">
        <v>29265</v>
      </c>
      <c r="K378" s="4"/>
      <c r="L378" s="32">
        <v>34382</v>
      </c>
      <c r="M378" s="7"/>
      <c r="N378" s="13">
        <v>14</v>
      </c>
      <c r="O378" s="13" t="s">
        <v>0</v>
      </c>
      <c r="P378" s="7" t="s">
        <v>767</v>
      </c>
      <c r="Q378" s="7" t="s">
        <v>174</v>
      </c>
      <c r="R378" s="7"/>
      <c r="S378" s="7"/>
      <c r="T378" s="23">
        <v>12685</v>
      </c>
      <c r="U378" s="7">
        <v>45</v>
      </c>
      <c r="V378" s="7">
        <v>59</v>
      </c>
      <c r="W378" s="13"/>
      <c r="X378" s="7" t="s">
        <v>174</v>
      </c>
      <c r="Y378" s="7" t="s">
        <v>174</v>
      </c>
      <c r="Z378" s="42" t="s">
        <v>662</v>
      </c>
      <c r="AA378" s="49" t="s">
        <v>1692</v>
      </c>
    </row>
    <row r="379" spans="1:27" ht="89.25" x14ac:dyDescent="0.2">
      <c r="A379" s="59" t="s">
        <v>989</v>
      </c>
      <c r="B379" s="9" t="s">
        <v>802</v>
      </c>
      <c r="C379" s="10" t="s">
        <v>604</v>
      </c>
      <c r="D379" s="9" t="s">
        <v>386</v>
      </c>
      <c r="E379" s="9" t="s">
        <v>768</v>
      </c>
      <c r="F379" s="9" t="s">
        <v>968</v>
      </c>
      <c r="G379" s="9" t="s">
        <v>63</v>
      </c>
      <c r="H379" s="15">
        <v>1994</v>
      </c>
      <c r="I379" s="22"/>
      <c r="J379" s="32">
        <v>34382</v>
      </c>
      <c r="K379" s="4"/>
      <c r="L379" s="21">
        <v>35019</v>
      </c>
      <c r="M379" s="7"/>
      <c r="N379" s="13">
        <v>1.75</v>
      </c>
      <c r="O379" s="13" t="s">
        <v>0</v>
      </c>
      <c r="P379" s="7" t="s">
        <v>604</v>
      </c>
      <c r="Q379" s="7" t="s">
        <v>173</v>
      </c>
      <c r="R379" s="7"/>
      <c r="S379" s="7"/>
      <c r="T379" s="23">
        <v>14324</v>
      </c>
      <c r="U379" s="7">
        <v>54</v>
      </c>
      <c r="V379" s="7">
        <v>56</v>
      </c>
      <c r="W379" s="13"/>
      <c r="X379" s="7" t="s">
        <v>174</v>
      </c>
      <c r="Y379" s="7" t="s">
        <v>174</v>
      </c>
      <c r="Z379" s="42" t="s">
        <v>662</v>
      </c>
      <c r="AA379" s="49" t="s">
        <v>1693</v>
      </c>
    </row>
    <row r="380" spans="1:27" ht="76.5" x14ac:dyDescent="0.2">
      <c r="A380" s="59" t="s">
        <v>989</v>
      </c>
      <c r="B380" s="9" t="s">
        <v>802</v>
      </c>
      <c r="C380" s="10" t="s">
        <v>604</v>
      </c>
      <c r="D380" s="9" t="s">
        <v>751</v>
      </c>
      <c r="E380" s="107" t="s">
        <v>1694</v>
      </c>
      <c r="F380" s="9" t="s">
        <v>184</v>
      </c>
      <c r="G380" s="9" t="s">
        <v>63</v>
      </c>
      <c r="H380" s="14">
        <v>1995</v>
      </c>
      <c r="I380" s="21">
        <v>35021</v>
      </c>
      <c r="J380" s="21">
        <v>35019</v>
      </c>
      <c r="K380" s="47"/>
      <c r="L380" s="21">
        <v>37372</v>
      </c>
      <c r="M380" s="47"/>
      <c r="N380" s="13">
        <v>6.4</v>
      </c>
      <c r="O380" s="13" t="s">
        <v>175</v>
      </c>
      <c r="P380" s="7" t="s">
        <v>284</v>
      </c>
      <c r="Q380" s="7" t="s">
        <v>174</v>
      </c>
      <c r="R380" s="7"/>
      <c r="S380" s="7"/>
      <c r="T380" s="23">
        <v>17962</v>
      </c>
      <c r="U380" s="7">
        <v>46</v>
      </c>
      <c r="V380" s="7">
        <f>2002-1949</f>
        <v>53</v>
      </c>
      <c r="W380" s="13"/>
      <c r="X380" s="7" t="s">
        <v>174</v>
      </c>
      <c r="Y380" s="7" t="s">
        <v>174</v>
      </c>
      <c r="Z380" s="42" t="s">
        <v>662</v>
      </c>
      <c r="AA380" s="49" t="s">
        <v>1695</v>
      </c>
    </row>
    <row r="381" spans="1:27" ht="165.75" x14ac:dyDescent="0.2">
      <c r="A381" s="59" t="s">
        <v>989</v>
      </c>
      <c r="B381" s="9" t="s">
        <v>802</v>
      </c>
      <c r="C381" s="10" t="s">
        <v>604</v>
      </c>
      <c r="D381" s="9" t="s">
        <v>482</v>
      </c>
      <c r="E381" s="9" t="s">
        <v>889</v>
      </c>
      <c r="F381" s="9" t="s">
        <v>845</v>
      </c>
      <c r="G381" s="9" t="s">
        <v>838</v>
      </c>
      <c r="H381" s="14">
        <v>2002</v>
      </c>
      <c r="I381" s="21">
        <v>37391</v>
      </c>
      <c r="J381" s="21">
        <v>37372</v>
      </c>
      <c r="K381" s="47"/>
      <c r="L381" s="32">
        <v>38447</v>
      </c>
      <c r="M381" s="47"/>
      <c r="N381" s="13">
        <v>3</v>
      </c>
      <c r="O381" s="13"/>
      <c r="P381" s="7" t="s">
        <v>760</v>
      </c>
      <c r="Q381" s="7" t="s">
        <v>173</v>
      </c>
      <c r="R381" s="7"/>
      <c r="S381" s="7"/>
      <c r="T381" s="23">
        <v>19451</v>
      </c>
      <c r="U381" s="120">
        <v>49</v>
      </c>
      <c r="V381" s="120">
        <v>52</v>
      </c>
      <c r="W381" s="136"/>
      <c r="X381" s="7" t="s">
        <v>174</v>
      </c>
      <c r="Y381" s="7" t="s">
        <v>636</v>
      </c>
      <c r="Z381" s="42" t="s">
        <v>662</v>
      </c>
      <c r="AA381" s="49" t="s">
        <v>1696</v>
      </c>
    </row>
    <row r="382" spans="1:27" ht="267.75" x14ac:dyDescent="0.2">
      <c r="A382" s="59" t="s">
        <v>989</v>
      </c>
      <c r="B382" s="9" t="s">
        <v>802</v>
      </c>
      <c r="C382" s="10" t="s">
        <v>604</v>
      </c>
      <c r="D382" s="49" t="s">
        <v>1698</v>
      </c>
      <c r="E382" s="9" t="s">
        <v>273</v>
      </c>
      <c r="F382" s="9" t="s">
        <v>184</v>
      </c>
      <c r="G382" s="3" t="s">
        <v>838</v>
      </c>
      <c r="H382" s="14">
        <v>2005</v>
      </c>
      <c r="I382" s="32">
        <v>38447</v>
      </c>
      <c r="J382" s="32">
        <v>38442</v>
      </c>
      <c r="K382" s="7"/>
      <c r="L382" s="45">
        <v>40136</v>
      </c>
      <c r="M382" s="7"/>
      <c r="N382" s="13">
        <v>4.5</v>
      </c>
      <c r="O382" s="13" t="s">
        <v>175</v>
      </c>
      <c r="P382" s="7" t="s">
        <v>272</v>
      </c>
      <c r="Q382" s="7" t="s">
        <v>173</v>
      </c>
      <c r="R382" s="7" t="s">
        <v>604</v>
      </c>
      <c r="S382" s="7" t="s">
        <v>173</v>
      </c>
      <c r="T382" s="23">
        <v>17932</v>
      </c>
      <c r="U382" s="7">
        <f>2005-1949</f>
        <v>56</v>
      </c>
      <c r="V382" s="7">
        <v>60</v>
      </c>
      <c r="W382" s="13"/>
      <c r="X382" s="7" t="s">
        <v>174</v>
      </c>
      <c r="Y382" s="7" t="s">
        <v>481</v>
      </c>
      <c r="Z382" s="42" t="s">
        <v>662</v>
      </c>
      <c r="AA382" s="49" t="s">
        <v>1697</v>
      </c>
    </row>
    <row r="383" spans="1:27" ht="102" x14ac:dyDescent="0.2">
      <c r="A383" s="59" t="s">
        <v>989</v>
      </c>
      <c r="B383" s="9" t="s">
        <v>802</v>
      </c>
      <c r="C383" s="10" t="s">
        <v>604</v>
      </c>
      <c r="D383" s="3" t="s">
        <v>1083</v>
      </c>
      <c r="E383" s="36" t="s">
        <v>1084</v>
      </c>
      <c r="F383" s="96" t="s">
        <v>845</v>
      </c>
      <c r="G383" s="3" t="s">
        <v>63</v>
      </c>
      <c r="H383" s="14">
        <v>2009</v>
      </c>
      <c r="I383" s="32">
        <v>40147</v>
      </c>
      <c r="J383" s="45">
        <v>40136</v>
      </c>
      <c r="K383" s="7"/>
      <c r="L383" s="33">
        <v>40724</v>
      </c>
      <c r="M383" s="7"/>
      <c r="N383" s="13">
        <v>1.5</v>
      </c>
      <c r="O383" s="13" t="s">
        <v>175</v>
      </c>
      <c r="P383" s="7" t="s">
        <v>770</v>
      </c>
      <c r="Q383" s="7" t="s">
        <v>173</v>
      </c>
      <c r="R383" s="7" t="s">
        <v>770</v>
      </c>
      <c r="S383" s="7" t="s">
        <v>173</v>
      </c>
      <c r="T383" s="22">
        <v>18121</v>
      </c>
      <c r="U383" s="7">
        <v>60</v>
      </c>
      <c r="V383" s="7">
        <v>61</v>
      </c>
      <c r="W383" s="13"/>
      <c r="X383" s="7" t="s">
        <v>174</v>
      </c>
      <c r="Y383" s="7" t="s">
        <v>1085</v>
      </c>
      <c r="Z383" s="42" t="s">
        <v>662</v>
      </c>
      <c r="AA383" s="95" t="s">
        <v>1699</v>
      </c>
    </row>
    <row r="384" spans="1:27" ht="38.25" x14ac:dyDescent="0.2">
      <c r="A384" s="59" t="s">
        <v>989</v>
      </c>
      <c r="B384" s="9" t="s">
        <v>802</v>
      </c>
      <c r="C384" s="10" t="s">
        <v>606</v>
      </c>
      <c r="D384" s="49" t="s">
        <v>1700</v>
      </c>
      <c r="E384" s="9" t="s">
        <v>424</v>
      </c>
      <c r="F384" s="9" t="s">
        <v>362</v>
      </c>
      <c r="G384" s="49" t="s">
        <v>63</v>
      </c>
      <c r="H384" s="14">
        <v>1927</v>
      </c>
      <c r="I384" s="21"/>
      <c r="J384" s="21">
        <v>10145</v>
      </c>
      <c r="K384" s="7"/>
      <c r="L384" s="33">
        <v>11742</v>
      </c>
      <c r="M384" s="7"/>
      <c r="N384" s="13">
        <v>4.3</v>
      </c>
      <c r="O384" s="13"/>
      <c r="P384" s="7" t="s">
        <v>1218</v>
      </c>
      <c r="Q384" s="7" t="s">
        <v>174</v>
      </c>
      <c r="R384" s="7"/>
      <c r="S384" s="7"/>
      <c r="T384" s="13"/>
      <c r="U384" s="7"/>
      <c r="V384" s="7"/>
      <c r="W384" s="13"/>
      <c r="X384" s="7" t="s">
        <v>174</v>
      </c>
      <c r="Y384" s="7" t="s">
        <v>174</v>
      </c>
      <c r="Z384" s="42" t="s">
        <v>662</v>
      </c>
      <c r="AA384" s="49" t="s">
        <v>1701</v>
      </c>
    </row>
    <row r="385" spans="1:28" ht="114.75" x14ac:dyDescent="0.2">
      <c r="A385" s="59" t="s">
        <v>989</v>
      </c>
      <c r="B385" s="9" t="s">
        <v>802</v>
      </c>
      <c r="C385" s="10" t="s">
        <v>606</v>
      </c>
      <c r="D385" s="9" t="s">
        <v>890</v>
      </c>
      <c r="E385" s="9" t="s">
        <v>224</v>
      </c>
      <c r="F385" s="9" t="s">
        <v>184</v>
      </c>
      <c r="G385" s="3" t="s">
        <v>63</v>
      </c>
      <c r="H385" s="14">
        <v>1932</v>
      </c>
      <c r="I385" s="21"/>
      <c r="J385" s="33">
        <v>11742</v>
      </c>
      <c r="K385" s="7"/>
      <c r="L385" s="21">
        <v>11954</v>
      </c>
      <c r="M385" s="7"/>
      <c r="N385" s="13">
        <v>0.6</v>
      </c>
      <c r="O385" s="13"/>
      <c r="P385" s="7" t="s">
        <v>770</v>
      </c>
      <c r="Q385" s="7" t="s">
        <v>174</v>
      </c>
      <c r="R385" s="7"/>
      <c r="S385" s="7"/>
      <c r="T385" s="13" t="s">
        <v>1117</v>
      </c>
      <c r="U385" s="7">
        <v>33</v>
      </c>
      <c r="V385" s="7">
        <v>33</v>
      </c>
      <c r="W385" s="13"/>
      <c r="X385" s="18" t="s">
        <v>324</v>
      </c>
      <c r="Y385" s="7" t="s">
        <v>174</v>
      </c>
      <c r="Z385" s="42" t="s">
        <v>662</v>
      </c>
      <c r="AA385" s="49" t="s">
        <v>1702</v>
      </c>
    </row>
    <row r="386" spans="1:28" ht="51" x14ac:dyDescent="0.2">
      <c r="A386" s="59" t="s">
        <v>989</v>
      </c>
      <c r="B386" s="9" t="s">
        <v>802</v>
      </c>
      <c r="C386" s="10" t="s">
        <v>606</v>
      </c>
      <c r="D386" s="49" t="s">
        <v>891</v>
      </c>
      <c r="E386" s="49" t="s">
        <v>1134</v>
      </c>
      <c r="F386" s="49" t="s">
        <v>863</v>
      </c>
      <c r="G386" s="95" t="s">
        <v>63</v>
      </c>
      <c r="H386" s="14">
        <v>1932</v>
      </c>
      <c r="I386" s="21"/>
      <c r="J386" s="21">
        <v>11954</v>
      </c>
      <c r="K386" s="7"/>
      <c r="L386" s="29">
        <v>1939</v>
      </c>
      <c r="M386" s="7"/>
      <c r="N386" s="13">
        <v>7</v>
      </c>
      <c r="O386" s="13"/>
      <c r="P386" s="7" t="s">
        <v>1133</v>
      </c>
      <c r="Q386" s="7" t="s">
        <v>173</v>
      </c>
      <c r="R386" s="7"/>
      <c r="S386" s="7"/>
      <c r="T386" s="13" t="s">
        <v>1132</v>
      </c>
      <c r="U386" s="7">
        <v>53</v>
      </c>
      <c r="V386" s="7">
        <v>60</v>
      </c>
      <c r="W386" s="13">
        <v>1939</v>
      </c>
      <c r="X386" s="7" t="s">
        <v>174</v>
      </c>
      <c r="Y386" s="7" t="s">
        <v>174</v>
      </c>
      <c r="Z386" s="42" t="s">
        <v>662</v>
      </c>
      <c r="AA386" s="49" t="s">
        <v>1705</v>
      </c>
    </row>
    <row r="387" spans="1:28" ht="76.5" x14ac:dyDescent="0.2">
      <c r="A387" s="59" t="s">
        <v>989</v>
      </c>
      <c r="B387" s="9" t="s">
        <v>802</v>
      </c>
      <c r="C387" s="10" t="s">
        <v>606</v>
      </c>
      <c r="D387" s="9" t="s">
        <v>402</v>
      </c>
      <c r="E387" s="49" t="s">
        <v>1706</v>
      </c>
      <c r="F387" s="49" t="s">
        <v>845</v>
      </c>
      <c r="G387" s="3" t="s">
        <v>63</v>
      </c>
      <c r="H387" s="14">
        <v>1940</v>
      </c>
      <c r="I387" s="21"/>
      <c r="J387" s="33">
        <v>14622</v>
      </c>
      <c r="K387" s="7"/>
      <c r="L387" s="33">
        <v>15950</v>
      </c>
      <c r="M387" s="7" t="s">
        <v>403</v>
      </c>
      <c r="N387" s="13">
        <v>3.7</v>
      </c>
      <c r="O387" s="13"/>
      <c r="P387" s="7" t="s">
        <v>523</v>
      </c>
      <c r="Q387" s="7" t="s">
        <v>174</v>
      </c>
      <c r="R387" s="7"/>
      <c r="S387" s="7"/>
      <c r="T387" s="23">
        <v>2016</v>
      </c>
      <c r="U387" s="7">
        <v>34</v>
      </c>
      <c r="V387" s="7">
        <v>38</v>
      </c>
      <c r="W387" s="13"/>
      <c r="X387" s="18" t="s">
        <v>522</v>
      </c>
      <c r="Y387" s="7" t="s">
        <v>174</v>
      </c>
      <c r="Z387" s="42" t="s">
        <v>662</v>
      </c>
      <c r="AA387" s="71" t="s">
        <v>1707</v>
      </c>
    </row>
    <row r="388" spans="1:28" ht="25.5" x14ac:dyDescent="0.2">
      <c r="A388" s="59" t="s">
        <v>989</v>
      </c>
      <c r="B388" s="9" t="s">
        <v>802</v>
      </c>
      <c r="C388" s="10" t="s">
        <v>606</v>
      </c>
      <c r="D388" s="9" t="s">
        <v>633</v>
      </c>
      <c r="E388" s="9" t="s">
        <v>634</v>
      </c>
      <c r="F388" s="9" t="s">
        <v>362</v>
      </c>
      <c r="G388" s="49" t="s">
        <v>63</v>
      </c>
      <c r="H388" s="14">
        <v>1943</v>
      </c>
      <c r="I388" s="21"/>
      <c r="J388" s="33">
        <v>15980</v>
      </c>
      <c r="K388" s="7" t="s">
        <v>542</v>
      </c>
      <c r="L388" s="33">
        <v>17520</v>
      </c>
      <c r="M388" s="7" t="s">
        <v>58</v>
      </c>
      <c r="N388" s="13">
        <v>4.2</v>
      </c>
      <c r="O388" s="13"/>
      <c r="P388" s="7"/>
      <c r="Q388" s="7"/>
      <c r="R388" s="7"/>
      <c r="S388" s="7"/>
      <c r="T388" s="13"/>
      <c r="U388" s="7"/>
      <c r="V388" s="7"/>
      <c r="W388" s="13"/>
      <c r="X388" s="7" t="s">
        <v>174</v>
      </c>
      <c r="Y388" s="7" t="s">
        <v>174</v>
      </c>
      <c r="Z388" s="42" t="s">
        <v>662</v>
      </c>
      <c r="AA388" s="71" t="s">
        <v>1708</v>
      </c>
    </row>
    <row r="389" spans="1:28" ht="38.25" x14ac:dyDescent="0.2">
      <c r="A389" s="59" t="s">
        <v>989</v>
      </c>
      <c r="B389" s="9" t="s">
        <v>802</v>
      </c>
      <c r="C389" s="7" t="s">
        <v>606</v>
      </c>
      <c r="D389" s="48" t="s">
        <v>1711</v>
      </c>
      <c r="E389" s="7" t="s">
        <v>1710</v>
      </c>
      <c r="F389" s="7" t="s">
        <v>863</v>
      </c>
      <c r="G389" s="7" t="s">
        <v>551</v>
      </c>
      <c r="H389" s="13">
        <v>1947</v>
      </c>
      <c r="I389" s="13"/>
      <c r="J389" s="31">
        <v>17520</v>
      </c>
      <c r="K389" s="7" t="s">
        <v>58</v>
      </c>
      <c r="L389" s="31">
        <v>18742</v>
      </c>
      <c r="M389" s="7" t="s">
        <v>59</v>
      </c>
      <c r="N389" s="13">
        <v>3.5</v>
      </c>
      <c r="O389" s="13"/>
      <c r="P389" s="7" t="s">
        <v>1709</v>
      </c>
      <c r="Q389" s="7" t="s">
        <v>173</v>
      </c>
      <c r="R389" s="7"/>
      <c r="S389" s="7"/>
      <c r="T389" s="13"/>
      <c r="U389" s="7"/>
      <c r="V389" s="7"/>
      <c r="W389" s="13"/>
      <c r="X389" s="7" t="s">
        <v>174</v>
      </c>
      <c r="Y389" s="7" t="s">
        <v>174</v>
      </c>
      <c r="Z389" s="42" t="s">
        <v>662</v>
      </c>
      <c r="AA389" s="71" t="s">
        <v>1712</v>
      </c>
    </row>
    <row r="390" spans="1:28" ht="76.5" x14ac:dyDescent="0.2">
      <c r="A390" s="59" t="s">
        <v>989</v>
      </c>
      <c r="B390" s="9" t="s">
        <v>802</v>
      </c>
      <c r="C390" s="7" t="s">
        <v>606</v>
      </c>
      <c r="D390" s="48" t="s">
        <v>805</v>
      </c>
      <c r="E390" s="7" t="s">
        <v>1142</v>
      </c>
      <c r="F390" s="7" t="s">
        <v>863</v>
      </c>
      <c r="G390" s="49" t="s">
        <v>63</v>
      </c>
      <c r="H390" s="13">
        <v>1951</v>
      </c>
      <c r="I390" s="13"/>
      <c r="J390" s="31">
        <v>18742</v>
      </c>
      <c r="K390" s="7" t="s">
        <v>59</v>
      </c>
      <c r="L390" s="31">
        <v>20886</v>
      </c>
      <c r="M390" s="7" t="s">
        <v>893</v>
      </c>
      <c r="N390" s="13">
        <v>6</v>
      </c>
      <c r="O390" s="13"/>
      <c r="P390" s="96" t="s">
        <v>1143</v>
      </c>
      <c r="Q390" s="96" t="s">
        <v>173</v>
      </c>
      <c r="R390" s="96"/>
      <c r="S390" s="96"/>
      <c r="T390" s="97" t="s">
        <v>1144</v>
      </c>
      <c r="U390" s="7">
        <v>52</v>
      </c>
      <c r="V390" s="7">
        <v>58</v>
      </c>
      <c r="W390" s="13"/>
      <c r="X390" s="7" t="s">
        <v>174</v>
      </c>
      <c r="Y390" s="7" t="s">
        <v>174</v>
      </c>
      <c r="Z390" s="42" t="s">
        <v>662</v>
      </c>
      <c r="AA390" s="71" t="s">
        <v>1713</v>
      </c>
    </row>
    <row r="391" spans="1:28" ht="165.75" x14ac:dyDescent="0.2">
      <c r="A391" s="59" t="s">
        <v>989</v>
      </c>
      <c r="B391" s="9" t="s">
        <v>802</v>
      </c>
      <c r="C391" s="7" t="s">
        <v>606</v>
      </c>
      <c r="D391" s="48" t="s">
        <v>138</v>
      </c>
      <c r="E391" s="95" t="s">
        <v>1105</v>
      </c>
      <c r="F391" s="7" t="s">
        <v>184</v>
      </c>
      <c r="G391" s="7" t="s">
        <v>63</v>
      </c>
      <c r="H391" s="13">
        <v>1957</v>
      </c>
      <c r="I391" s="13"/>
      <c r="J391" s="31">
        <v>20886</v>
      </c>
      <c r="K391" s="7" t="s">
        <v>893</v>
      </c>
      <c r="L391" s="31">
        <v>23557</v>
      </c>
      <c r="M391" s="7" t="s">
        <v>894</v>
      </c>
      <c r="N391" s="13">
        <v>7.25</v>
      </c>
      <c r="O391" s="13"/>
      <c r="P391" s="7" t="s">
        <v>228</v>
      </c>
      <c r="Q391" s="7" t="s">
        <v>174</v>
      </c>
      <c r="R391" s="7"/>
      <c r="S391" s="7"/>
      <c r="T391" s="23">
        <v>3194</v>
      </c>
      <c r="U391" s="7">
        <v>48</v>
      </c>
      <c r="V391" s="7">
        <v>55</v>
      </c>
      <c r="W391" s="23">
        <v>36561</v>
      </c>
      <c r="X391" s="37" t="s">
        <v>227</v>
      </c>
      <c r="Y391" s="7" t="s">
        <v>174</v>
      </c>
      <c r="Z391" s="42" t="s">
        <v>662</v>
      </c>
      <c r="AA391" s="49" t="s">
        <v>1523</v>
      </c>
    </row>
    <row r="392" spans="1:28" ht="216.75" x14ac:dyDescent="0.2">
      <c r="A392" s="59" t="s">
        <v>989</v>
      </c>
      <c r="B392" s="9" t="s">
        <v>802</v>
      </c>
      <c r="C392" s="7" t="s">
        <v>606</v>
      </c>
      <c r="D392" s="48" t="s">
        <v>229</v>
      </c>
      <c r="E392" s="7" t="s">
        <v>704</v>
      </c>
      <c r="F392" s="7" t="s">
        <v>863</v>
      </c>
      <c r="G392" s="7" t="s">
        <v>63</v>
      </c>
      <c r="H392" s="13">
        <v>1964</v>
      </c>
      <c r="I392" s="23">
        <v>23561</v>
      </c>
      <c r="J392" s="31">
        <v>23557</v>
      </c>
      <c r="K392" s="7" t="s">
        <v>894</v>
      </c>
      <c r="L392" s="31">
        <v>25952</v>
      </c>
      <c r="M392" s="7" t="s">
        <v>895</v>
      </c>
      <c r="N392" s="13">
        <v>6.5</v>
      </c>
      <c r="O392" s="13"/>
      <c r="P392" s="7" t="s">
        <v>133</v>
      </c>
      <c r="Q392" s="7" t="s">
        <v>174</v>
      </c>
      <c r="R392" s="7"/>
      <c r="S392" s="7"/>
      <c r="T392" s="23">
        <v>6105</v>
      </c>
      <c r="U392" s="7">
        <v>47</v>
      </c>
      <c r="V392" s="7">
        <v>54</v>
      </c>
      <c r="W392" s="23">
        <v>33938</v>
      </c>
      <c r="X392" s="3" t="s">
        <v>132</v>
      </c>
      <c r="Y392" s="7" t="s">
        <v>174</v>
      </c>
      <c r="Z392" s="42" t="s">
        <v>662</v>
      </c>
      <c r="AA392" s="49" t="s">
        <v>1714</v>
      </c>
    </row>
    <row r="393" spans="1:28" ht="38.25" x14ac:dyDescent="0.2">
      <c r="A393" s="59" t="s">
        <v>989</v>
      </c>
      <c r="B393" s="9" t="s">
        <v>802</v>
      </c>
      <c r="C393" s="7" t="s">
        <v>606</v>
      </c>
      <c r="D393" s="48" t="s">
        <v>189</v>
      </c>
      <c r="E393" s="7" t="s">
        <v>607</v>
      </c>
      <c r="F393" s="7" t="s">
        <v>863</v>
      </c>
      <c r="G393" s="7" t="s">
        <v>63</v>
      </c>
      <c r="H393" s="13">
        <v>1971</v>
      </c>
      <c r="I393" s="21">
        <v>25972</v>
      </c>
      <c r="J393" s="31">
        <v>25966</v>
      </c>
      <c r="K393" s="7" t="s">
        <v>896</v>
      </c>
      <c r="L393" s="31">
        <v>27144</v>
      </c>
      <c r="M393" s="7" t="s">
        <v>90</v>
      </c>
      <c r="N393" s="13">
        <v>3.2</v>
      </c>
      <c r="O393" s="13"/>
      <c r="P393" s="7" t="s">
        <v>1715</v>
      </c>
      <c r="Q393" s="7" t="s">
        <v>173</v>
      </c>
      <c r="R393" s="7"/>
      <c r="S393" s="7"/>
      <c r="T393" s="13"/>
      <c r="U393" s="7"/>
      <c r="V393" s="7"/>
      <c r="W393" s="13"/>
      <c r="X393" s="7" t="s">
        <v>174</v>
      </c>
      <c r="Y393" s="7" t="s">
        <v>174</v>
      </c>
      <c r="Z393" s="42" t="s">
        <v>662</v>
      </c>
      <c r="AA393" s="49" t="s">
        <v>1716</v>
      </c>
      <c r="AB393" s="80"/>
    </row>
    <row r="394" spans="1:28" ht="51" x14ac:dyDescent="0.2">
      <c r="A394" s="59" t="s">
        <v>989</v>
      </c>
      <c r="B394" s="9" t="s">
        <v>802</v>
      </c>
      <c r="C394" s="7" t="s">
        <v>606</v>
      </c>
      <c r="D394" s="48" t="s">
        <v>496</v>
      </c>
      <c r="E394" s="7" t="s">
        <v>591</v>
      </c>
      <c r="F394" s="7" t="s">
        <v>863</v>
      </c>
      <c r="G394" s="7" t="s">
        <v>63</v>
      </c>
      <c r="H394" s="13">
        <v>1974</v>
      </c>
      <c r="I394" s="21">
        <v>27291</v>
      </c>
      <c r="J394" s="32">
        <v>27285</v>
      </c>
      <c r="K394" s="4" t="s">
        <v>958</v>
      </c>
      <c r="L394" s="33">
        <v>29265</v>
      </c>
      <c r="M394" s="7"/>
      <c r="N394" s="13">
        <v>5.4</v>
      </c>
      <c r="O394" s="13"/>
      <c r="P394" s="7"/>
      <c r="Q394" s="7"/>
      <c r="R394" s="7"/>
      <c r="S394" s="7"/>
      <c r="T394" s="13"/>
      <c r="U394" s="7"/>
      <c r="V394" s="7"/>
      <c r="W394" s="13"/>
      <c r="X394" s="7" t="s">
        <v>174</v>
      </c>
      <c r="Y394" s="7" t="s">
        <v>174</v>
      </c>
      <c r="Z394" s="42" t="s">
        <v>662</v>
      </c>
      <c r="AA394" s="49" t="s">
        <v>1719</v>
      </c>
    </row>
    <row r="395" spans="1:28" ht="76.5" x14ac:dyDescent="0.2">
      <c r="A395" s="59" t="s">
        <v>989</v>
      </c>
      <c r="B395" s="9" t="s">
        <v>802</v>
      </c>
      <c r="C395" s="7" t="s">
        <v>606</v>
      </c>
      <c r="D395" s="3" t="s">
        <v>709</v>
      </c>
      <c r="E395" s="7" t="s">
        <v>552</v>
      </c>
      <c r="F395" s="7" t="s">
        <v>863</v>
      </c>
      <c r="G395" s="7" t="s">
        <v>63</v>
      </c>
      <c r="H395" s="13">
        <v>1980</v>
      </c>
      <c r="I395" s="21"/>
      <c r="J395" s="33">
        <v>29265</v>
      </c>
      <c r="K395" s="4"/>
      <c r="L395" s="33">
        <v>29805</v>
      </c>
      <c r="M395" s="7"/>
      <c r="N395" s="13">
        <v>1.5</v>
      </c>
      <c r="O395" s="13" t="s">
        <v>0</v>
      </c>
      <c r="P395" s="7" t="s">
        <v>713</v>
      </c>
      <c r="Q395" s="7" t="s">
        <v>173</v>
      </c>
      <c r="R395" s="7"/>
      <c r="S395" s="7"/>
      <c r="T395" s="23">
        <v>12419</v>
      </c>
      <c r="U395" s="7">
        <v>46</v>
      </c>
      <c r="V395" s="7">
        <v>47</v>
      </c>
      <c r="W395" s="13"/>
      <c r="X395" s="7" t="s">
        <v>174</v>
      </c>
      <c r="Y395" s="7" t="s">
        <v>696</v>
      </c>
      <c r="Z395" s="42" t="s">
        <v>662</v>
      </c>
      <c r="AA395" s="49" t="s">
        <v>1720</v>
      </c>
    </row>
    <row r="396" spans="1:28" ht="38.25" x14ac:dyDescent="0.2">
      <c r="A396" s="59" t="s">
        <v>989</v>
      </c>
      <c r="B396" s="9" t="s">
        <v>802</v>
      </c>
      <c r="C396" s="7" t="s">
        <v>606</v>
      </c>
      <c r="D396" s="3" t="s">
        <v>710</v>
      </c>
      <c r="E396" s="7" t="s">
        <v>273</v>
      </c>
      <c r="F396" s="7" t="s">
        <v>184</v>
      </c>
      <c r="G396" s="7" t="s">
        <v>63</v>
      </c>
      <c r="H396" s="13">
        <v>1981</v>
      </c>
      <c r="I396" s="21"/>
      <c r="J396" s="33">
        <v>29903</v>
      </c>
      <c r="K396" s="4"/>
      <c r="L396" s="33">
        <v>30372</v>
      </c>
      <c r="M396" s="7"/>
      <c r="N396" s="13">
        <v>1.25</v>
      </c>
      <c r="O396" s="13" t="s">
        <v>0</v>
      </c>
      <c r="P396" s="7"/>
      <c r="Q396" s="7"/>
      <c r="R396" s="7"/>
      <c r="S396" s="7"/>
      <c r="T396" s="13">
        <v>1938</v>
      </c>
      <c r="U396" s="7">
        <f>81-38</f>
        <v>43</v>
      </c>
      <c r="V396" s="7">
        <v>44</v>
      </c>
      <c r="W396" s="13"/>
      <c r="X396" s="7" t="s">
        <v>174</v>
      </c>
      <c r="Y396" s="7" t="s">
        <v>764</v>
      </c>
      <c r="Z396" s="42" t="s">
        <v>662</v>
      </c>
      <c r="AA396" s="49" t="s">
        <v>1721</v>
      </c>
    </row>
    <row r="397" spans="1:28" ht="25.5" x14ac:dyDescent="0.2">
      <c r="A397" s="59" t="s">
        <v>989</v>
      </c>
      <c r="B397" s="9" t="s">
        <v>802</v>
      </c>
      <c r="C397" s="7" t="s">
        <v>606</v>
      </c>
      <c r="D397" s="3" t="s">
        <v>711</v>
      </c>
      <c r="E397" s="7" t="s">
        <v>158</v>
      </c>
      <c r="F397" s="7" t="s">
        <v>781</v>
      </c>
      <c r="G397" s="7" t="s">
        <v>866</v>
      </c>
      <c r="H397" s="13">
        <v>1983</v>
      </c>
      <c r="I397" s="21"/>
      <c r="J397" s="33">
        <v>30508</v>
      </c>
      <c r="K397" s="4"/>
      <c r="L397" s="33">
        <v>31397</v>
      </c>
      <c r="M397" s="7"/>
      <c r="N397" s="13">
        <v>2.4</v>
      </c>
      <c r="O397" s="13" t="s">
        <v>0</v>
      </c>
      <c r="P397" s="7"/>
      <c r="Q397" s="7"/>
      <c r="R397" s="7"/>
      <c r="S397" s="7"/>
      <c r="T397" s="13">
        <v>1933</v>
      </c>
      <c r="U397" s="7">
        <v>50</v>
      </c>
      <c r="V397" s="7">
        <v>52</v>
      </c>
      <c r="W397" s="13"/>
      <c r="X397" s="7" t="s">
        <v>174</v>
      </c>
      <c r="Y397" s="7" t="s">
        <v>503</v>
      </c>
      <c r="Z397" s="42" t="s">
        <v>662</v>
      </c>
      <c r="AA397" s="49" t="s">
        <v>1722</v>
      </c>
      <c r="AB397" s="90"/>
    </row>
    <row r="398" spans="1:28" ht="38.25" x14ac:dyDescent="0.2">
      <c r="A398" s="59" t="s">
        <v>989</v>
      </c>
      <c r="B398" s="9" t="s">
        <v>802</v>
      </c>
      <c r="C398" s="7" t="s">
        <v>606</v>
      </c>
      <c r="D398" s="3" t="s">
        <v>710</v>
      </c>
      <c r="E398" s="7" t="s">
        <v>273</v>
      </c>
      <c r="F398" s="7" t="s">
        <v>184</v>
      </c>
      <c r="G398" s="7" t="s">
        <v>63</v>
      </c>
      <c r="H398" s="13">
        <v>1985</v>
      </c>
      <c r="I398" s="21"/>
      <c r="J398" s="33">
        <v>31397</v>
      </c>
      <c r="K398" s="4"/>
      <c r="L398" s="33">
        <v>32777</v>
      </c>
      <c r="M398" s="7"/>
      <c r="N398" s="13">
        <v>3.75</v>
      </c>
      <c r="O398" s="13" t="s">
        <v>0</v>
      </c>
      <c r="P398" s="7"/>
      <c r="Q398" s="7"/>
      <c r="R398" s="7"/>
      <c r="S398" s="7"/>
      <c r="T398" s="13">
        <v>1938</v>
      </c>
      <c r="U398" s="7">
        <v>46</v>
      </c>
      <c r="V398" s="7">
        <v>50</v>
      </c>
      <c r="W398" s="13"/>
      <c r="X398" s="7" t="s">
        <v>174</v>
      </c>
      <c r="Y398" s="7" t="s">
        <v>764</v>
      </c>
      <c r="Z398" s="42" t="s">
        <v>662</v>
      </c>
      <c r="AA398" s="49" t="s">
        <v>1721</v>
      </c>
    </row>
    <row r="399" spans="1:28" ht="76.5" x14ac:dyDescent="0.2">
      <c r="A399" s="59" t="s">
        <v>989</v>
      </c>
      <c r="B399" s="9" t="s">
        <v>802</v>
      </c>
      <c r="C399" s="7" t="s">
        <v>606</v>
      </c>
      <c r="D399" s="3" t="s">
        <v>712</v>
      </c>
      <c r="E399" s="7" t="s">
        <v>388</v>
      </c>
      <c r="F399" s="7" t="s">
        <v>184</v>
      </c>
      <c r="G399" s="7" t="s">
        <v>759</v>
      </c>
      <c r="H399" s="13">
        <v>1989</v>
      </c>
      <c r="I399" s="21"/>
      <c r="J399" s="33">
        <v>32777</v>
      </c>
      <c r="K399" s="4"/>
      <c r="L399" s="33">
        <v>35020</v>
      </c>
      <c r="M399" s="7"/>
      <c r="N399" s="13">
        <v>6.2</v>
      </c>
      <c r="O399" s="13" t="s">
        <v>0</v>
      </c>
      <c r="P399" s="7" t="s">
        <v>387</v>
      </c>
      <c r="Q399" s="7" t="s">
        <v>173</v>
      </c>
      <c r="R399" s="7"/>
      <c r="S399" s="7"/>
      <c r="T399" s="23">
        <v>17876</v>
      </c>
      <c r="U399" s="7">
        <v>40</v>
      </c>
      <c r="V399" s="7">
        <v>46</v>
      </c>
      <c r="W399" s="13"/>
      <c r="X399" s="7" t="s">
        <v>174</v>
      </c>
      <c r="Y399" s="7" t="s">
        <v>174</v>
      </c>
      <c r="Z399" s="42" t="s">
        <v>662</v>
      </c>
      <c r="AA399" s="49" t="s">
        <v>1723</v>
      </c>
    </row>
    <row r="400" spans="1:28" ht="38.25" x14ac:dyDescent="0.2">
      <c r="A400" s="59" t="s">
        <v>989</v>
      </c>
      <c r="B400" s="9" t="s">
        <v>802</v>
      </c>
      <c r="C400" s="7" t="s">
        <v>606</v>
      </c>
      <c r="D400" s="48" t="s">
        <v>752</v>
      </c>
      <c r="E400" s="7" t="s">
        <v>1724</v>
      </c>
      <c r="F400" s="7" t="s">
        <v>184</v>
      </c>
      <c r="G400" s="7" t="s">
        <v>398</v>
      </c>
      <c r="H400" s="13">
        <v>1995</v>
      </c>
      <c r="I400" s="21"/>
      <c r="J400" s="32">
        <v>35021</v>
      </c>
      <c r="K400" s="4"/>
      <c r="L400" s="33">
        <v>37375</v>
      </c>
      <c r="M400" s="7"/>
      <c r="N400" s="13">
        <v>6.4</v>
      </c>
      <c r="O400" s="13"/>
      <c r="P400" s="7" t="s">
        <v>1725</v>
      </c>
      <c r="Q400" s="7" t="s">
        <v>174</v>
      </c>
      <c r="R400" s="7"/>
      <c r="S400" s="7"/>
      <c r="T400" s="13">
        <v>1951</v>
      </c>
      <c r="U400" s="7">
        <v>44</v>
      </c>
      <c r="V400" s="7">
        <v>50</v>
      </c>
      <c r="W400" s="13">
        <v>2015</v>
      </c>
      <c r="X400" s="7" t="s">
        <v>174</v>
      </c>
      <c r="Y400" s="7" t="s">
        <v>174</v>
      </c>
      <c r="Z400" s="42" t="s">
        <v>662</v>
      </c>
      <c r="AA400" s="49" t="s">
        <v>1726</v>
      </c>
    </row>
    <row r="401" spans="1:28" ht="51" x14ac:dyDescent="0.2">
      <c r="A401" s="59" t="s">
        <v>989</v>
      </c>
      <c r="B401" s="9" t="s">
        <v>802</v>
      </c>
      <c r="C401" s="7" t="s">
        <v>606</v>
      </c>
      <c r="D401" s="48" t="s">
        <v>820</v>
      </c>
      <c r="E401" s="42" t="s">
        <v>736</v>
      </c>
      <c r="F401" s="42" t="s">
        <v>917</v>
      </c>
      <c r="G401" s="7" t="s">
        <v>275</v>
      </c>
      <c r="H401" s="13">
        <v>2002</v>
      </c>
      <c r="I401" s="21"/>
      <c r="J401" s="32">
        <v>37376</v>
      </c>
      <c r="K401" s="4"/>
      <c r="L401" s="33">
        <v>38446</v>
      </c>
      <c r="M401" s="7"/>
      <c r="N401" s="13">
        <v>3</v>
      </c>
      <c r="O401" s="13" t="s">
        <v>0</v>
      </c>
      <c r="P401" s="42" t="s">
        <v>974</v>
      </c>
      <c r="Q401" s="42" t="s">
        <v>173</v>
      </c>
      <c r="R401" s="42" t="s">
        <v>974</v>
      </c>
      <c r="S401" s="42" t="s">
        <v>173</v>
      </c>
      <c r="T401" s="98">
        <v>15044</v>
      </c>
      <c r="U401" s="99">
        <v>61</v>
      </c>
      <c r="V401" s="99">
        <v>64</v>
      </c>
      <c r="W401" s="98">
        <v>39822</v>
      </c>
      <c r="X401" s="7" t="s">
        <v>174</v>
      </c>
      <c r="Y401" s="7" t="s">
        <v>174</v>
      </c>
      <c r="Z401" s="42" t="s">
        <v>662</v>
      </c>
      <c r="AA401" s="49" t="s">
        <v>1727</v>
      </c>
    </row>
    <row r="402" spans="1:28" ht="191.25" x14ac:dyDescent="0.2">
      <c r="A402" s="59" t="s">
        <v>989</v>
      </c>
      <c r="B402" s="9" t="s">
        <v>802</v>
      </c>
      <c r="C402" s="7" t="s">
        <v>606</v>
      </c>
      <c r="D402" s="9" t="s">
        <v>206</v>
      </c>
      <c r="E402" s="9" t="s">
        <v>819</v>
      </c>
      <c r="F402" s="9" t="s">
        <v>184</v>
      </c>
      <c r="G402" s="9" t="s">
        <v>759</v>
      </c>
      <c r="H402" s="14">
        <v>2005</v>
      </c>
      <c r="I402" s="32">
        <v>38447</v>
      </c>
      <c r="J402" s="32">
        <v>38442</v>
      </c>
      <c r="K402" s="7"/>
      <c r="L402" s="32">
        <v>40039</v>
      </c>
      <c r="M402" s="7" t="s">
        <v>348</v>
      </c>
      <c r="N402" s="13">
        <v>4.5</v>
      </c>
      <c r="O402" s="13" t="s">
        <v>175</v>
      </c>
      <c r="P402" s="7" t="s">
        <v>758</v>
      </c>
      <c r="Q402" s="7" t="s">
        <v>173</v>
      </c>
      <c r="R402" s="7" t="s">
        <v>818</v>
      </c>
      <c r="S402" s="7" t="s">
        <v>173</v>
      </c>
      <c r="T402" s="23">
        <v>21684</v>
      </c>
      <c r="U402" s="7">
        <v>45</v>
      </c>
      <c r="V402" s="7">
        <v>50</v>
      </c>
      <c r="W402" s="13"/>
      <c r="X402" s="7" t="s">
        <v>174</v>
      </c>
      <c r="Y402" s="7" t="s">
        <v>1015</v>
      </c>
      <c r="Z402" s="42" t="s">
        <v>662</v>
      </c>
      <c r="AA402" s="49" t="s">
        <v>1728</v>
      </c>
      <c r="AB402" s="80"/>
    </row>
    <row r="403" spans="1:28" ht="38.25" x14ac:dyDescent="0.2">
      <c r="A403" s="59" t="s">
        <v>989</v>
      </c>
      <c r="B403" s="9" t="s">
        <v>802</v>
      </c>
      <c r="C403" s="7" t="s">
        <v>606</v>
      </c>
      <c r="D403" s="9" t="s">
        <v>1026</v>
      </c>
      <c r="E403" s="9" t="s">
        <v>1027</v>
      </c>
      <c r="F403" s="9" t="s">
        <v>845</v>
      </c>
      <c r="G403" s="9" t="s">
        <v>759</v>
      </c>
      <c r="H403" s="14">
        <v>2009</v>
      </c>
      <c r="I403" s="32"/>
      <c r="J403" s="32">
        <v>40039</v>
      </c>
      <c r="K403" s="7"/>
      <c r="L403" s="45">
        <v>40136</v>
      </c>
      <c r="M403" s="7"/>
      <c r="N403" s="13">
        <v>0.25</v>
      </c>
      <c r="O403" s="13" t="s">
        <v>175</v>
      </c>
      <c r="P403" s="7"/>
      <c r="Q403" s="7"/>
      <c r="R403" s="7"/>
      <c r="S403" s="7"/>
      <c r="T403" s="13">
        <v>1963</v>
      </c>
      <c r="U403" s="7">
        <v>46</v>
      </c>
      <c r="V403" s="7">
        <v>46</v>
      </c>
      <c r="W403" s="13"/>
      <c r="X403" s="7"/>
      <c r="Y403" s="7"/>
      <c r="Z403" s="42" t="s">
        <v>662</v>
      </c>
      <c r="AA403" s="49" t="s">
        <v>1729</v>
      </c>
      <c r="AB403" s="80"/>
    </row>
    <row r="404" spans="1:28" ht="51" x14ac:dyDescent="0.2">
      <c r="A404" s="59" t="s">
        <v>989</v>
      </c>
      <c r="B404" s="9" t="s">
        <v>802</v>
      </c>
      <c r="C404" s="7" t="s">
        <v>606</v>
      </c>
      <c r="D404" s="9" t="s">
        <v>992</v>
      </c>
      <c r="E404" s="9" t="s">
        <v>819</v>
      </c>
      <c r="F404" s="9" t="s">
        <v>184</v>
      </c>
      <c r="G404" s="9" t="s">
        <v>759</v>
      </c>
      <c r="H404" s="14">
        <v>2009</v>
      </c>
      <c r="I404" s="32"/>
      <c r="J404" s="45">
        <v>40136</v>
      </c>
      <c r="K404" s="7"/>
      <c r="L404" s="32">
        <v>40654</v>
      </c>
      <c r="M404" s="7"/>
      <c r="N404" s="13">
        <v>1.5</v>
      </c>
      <c r="O404" s="13" t="s">
        <v>175</v>
      </c>
      <c r="P404" s="7" t="s">
        <v>606</v>
      </c>
      <c r="Q404" s="7" t="s">
        <v>173</v>
      </c>
      <c r="R404" s="7"/>
      <c r="S404" s="7"/>
      <c r="T404" s="23">
        <v>23986</v>
      </c>
      <c r="U404" s="7">
        <f>2009-1965</f>
        <v>44</v>
      </c>
      <c r="V404" s="7">
        <v>45</v>
      </c>
      <c r="W404" s="13"/>
      <c r="X404" s="7"/>
      <c r="Y404" s="7" t="s">
        <v>993</v>
      </c>
      <c r="Z404" s="42" t="s">
        <v>662</v>
      </c>
      <c r="AA404" s="49" t="s">
        <v>1730</v>
      </c>
      <c r="AB404" s="80"/>
    </row>
    <row r="405" spans="1:28" ht="25.5" x14ac:dyDescent="0.2">
      <c r="A405" s="59" t="s">
        <v>989</v>
      </c>
      <c r="B405" s="9" t="s">
        <v>802</v>
      </c>
      <c r="C405" s="7" t="s">
        <v>606</v>
      </c>
      <c r="D405" s="49" t="s">
        <v>1023</v>
      </c>
      <c r="E405" s="49" t="s">
        <v>1717</v>
      </c>
      <c r="F405" s="49" t="s">
        <v>863</v>
      </c>
      <c r="G405" s="49" t="s">
        <v>759</v>
      </c>
      <c r="H405" s="14">
        <v>2011</v>
      </c>
      <c r="I405" s="32">
        <v>40659</v>
      </c>
      <c r="J405" s="32">
        <v>40654</v>
      </c>
      <c r="K405" s="7"/>
      <c r="L405" s="33">
        <v>40724</v>
      </c>
      <c r="M405" s="7"/>
      <c r="N405" s="13">
        <v>0.2</v>
      </c>
      <c r="O405" s="13" t="s">
        <v>175</v>
      </c>
      <c r="P405" s="7"/>
      <c r="Q405" s="7"/>
      <c r="R405" s="7"/>
      <c r="S405" s="7"/>
      <c r="T405" s="13"/>
      <c r="U405" s="7"/>
      <c r="V405" s="7"/>
      <c r="W405" s="13"/>
      <c r="X405" s="7"/>
      <c r="Y405" s="7"/>
      <c r="Z405" s="42" t="s">
        <v>663</v>
      </c>
      <c r="AA405" s="49" t="s">
        <v>1718</v>
      </c>
      <c r="AB405" s="80"/>
    </row>
    <row r="406" spans="1:28" ht="38.25" x14ac:dyDescent="0.2">
      <c r="A406" s="59" t="s">
        <v>990</v>
      </c>
      <c r="B406" s="3" t="s">
        <v>28</v>
      </c>
      <c r="C406" s="7" t="s">
        <v>608</v>
      </c>
      <c r="D406" s="3" t="s">
        <v>341</v>
      </c>
      <c r="E406" s="96" t="s">
        <v>1731</v>
      </c>
      <c r="F406" s="96" t="s">
        <v>863</v>
      </c>
      <c r="G406" s="7" t="s">
        <v>63</v>
      </c>
      <c r="H406" s="13">
        <v>1936</v>
      </c>
      <c r="I406" s="13"/>
      <c r="J406" s="23">
        <v>13243</v>
      </c>
      <c r="K406" s="28"/>
      <c r="L406" s="23">
        <v>14625</v>
      </c>
      <c r="M406" s="47"/>
      <c r="N406" s="13">
        <v>3.8</v>
      </c>
      <c r="O406" s="13"/>
      <c r="P406" s="96" t="s">
        <v>606</v>
      </c>
      <c r="Q406" s="96" t="s">
        <v>174</v>
      </c>
      <c r="R406" s="42"/>
      <c r="S406" s="42"/>
      <c r="T406" s="15"/>
      <c r="U406" s="25"/>
      <c r="V406" s="28"/>
      <c r="W406" s="22"/>
      <c r="X406" s="9" t="s">
        <v>174</v>
      </c>
      <c r="Y406" s="7" t="s">
        <v>174</v>
      </c>
      <c r="Z406" s="7" t="s">
        <v>662</v>
      </c>
      <c r="AA406" s="95" t="s">
        <v>1732</v>
      </c>
    </row>
    <row r="407" spans="1:28" ht="331.5" x14ac:dyDescent="0.2">
      <c r="A407" s="59" t="s">
        <v>990</v>
      </c>
      <c r="B407" s="3" t="s">
        <v>28</v>
      </c>
      <c r="C407" s="7" t="s">
        <v>608</v>
      </c>
      <c r="D407" s="3" t="s">
        <v>342</v>
      </c>
      <c r="E407" s="42" t="s">
        <v>546</v>
      </c>
      <c r="F407" s="42" t="s">
        <v>863</v>
      </c>
      <c r="G407" s="7" t="s">
        <v>63</v>
      </c>
      <c r="H407" s="13">
        <v>1940</v>
      </c>
      <c r="I407" s="13"/>
      <c r="J407" s="23">
        <v>14625</v>
      </c>
      <c r="K407" s="28"/>
      <c r="L407" s="23">
        <v>15007</v>
      </c>
      <c r="M407" s="47"/>
      <c r="N407" s="13">
        <v>1</v>
      </c>
      <c r="O407" s="13"/>
      <c r="P407" s="42" t="s">
        <v>1094</v>
      </c>
      <c r="Q407" s="42" t="s">
        <v>174</v>
      </c>
      <c r="R407" s="42" t="s">
        <v>1095</v>
      </c>
      <c r="S407" s="42" t="s">
        <v>173</v>
      </c>
      <c r="T407" s="15" t="s">
        <v>1096</v>
      </c>
      <c r="U407" s="25">
        <v>49</v>
      </c>
      <c r="V407" s="28">
        <v>51</v>
      </c>
      <c r="W407" s="22">
        <v>15007</v>
      </c>
      <c r="X407" s="9" t="s">
        <v>174</v>
      </c>
      <c r="Y407" s="7" t="s">
        <v>174</v>
      </c>
      <c r="Z407" s="7" t="s">
        <v>662</v>
      </c>
      <c r="AA407" s="95" t="s">
        <v>1733</v>
      </c>
    </row>
    <row r="408" spans="1:28" ht="38.25" x14ac:dyDescent="0.2">
      <c r="A408" s="59" t="s">
        <v>990</v>
      </c>
      <c r="B408" s="3" t="s">
        <v>28</v>
      </c>
      <c r="C408" s="7" t="s">
        <v>608</v>
      </c>
      <c r="D408" s="48" t="s">
        <v>545</v>
      </c>
      <c r="E408" s="7" t="s">
        <v>546</v>
      </c>
      <c r="F408" s="7" t="s">
        <v>863</v>
      </c>
      <c r="G408" s="7" t="s">
        <v>63</v>
      </c>
      <c r="H408" s="13">
        <v>1941</v>
      </c>
      <c r="I408" s="13"/>
      <c r="J408" s="31">
        <v>15090</v>
      </c>
      <c r="K408" s="3" t="s">
        <v>544</v>
      </c>
      <c r="L408" s="31">
        <v>16362</v>
      </c>
      <c r="M408" s="7" t="s">
        <v>248</v>
      </c>
      <c r="N408" s="13">
        <v>3.5</v>
      </c>
      <c r="O408" s="13"/>
      <c r="P408" s="7"/>
      <c r="Q408" s="7"/>
      <c r="R408" s="7"/>
      <c r="S408" s="7"/>
      <c r="T408" s="13"/>
      <c r="U408" s="7"/>
      <c r="V408" s="7"/>
      <c r="W408" s="13"/>
      <c r="X408" s="7" t="s">
        <v>174</v>
      </c>
      <c r="Y408" s="7" t="s">
        <v>174</v>
      </c>
      <c r="Z408" s="7" t="s">
        <v>662</v>
      </c>
      <c r="AA408" s="95" t="s">
        <v>1734</v>
      </c>
      <c r="AB408" s="80"/>
    </row>
    <row r="409" spans="1:28" ht="38.25" x14ac:dyDescent="0.2">
      <c r="A409" s="59" t="s">
        <v>990</v>
      </c>
      <c r="B409" s="3" t="s">
        <v>28</v>
      </c>
      <c r="C409" s="7" t="s">
        <v>608</v>
      </c>
      <c r="D409" s="48" t="s">
        <v>249</v>
      </c>
      <c r="E409" s="7" t="s">
        <v>1419</v>
      </c>
      <c r="F409" s="7" t="s">
        <v>184</v>
      </c>
      <c r="G409" s="7" t="s">
        <v>866</v>
      </c>
      <c r="H409" s="13">
        <v>1944</v>
      </c>
      <c r="I409" s="13"/>
      <c r="J409" s="31">
        <v>16362</v>
      </c>
      <c r="K409" s="7" t="s">
        <v>248</v>
      </c>
      <c r="L409" s="31">
        <v>19357</v>
      </c>
      <c r="M409" s="7" t="s">
        <v>694</v>
      </c>
      <c r="N409" s="13">
        <v>8.1999999999999993</v>
      </c>
      <c r="O409" s="13"/>
      <c r="P409" s="7" t="s">
        <v>608</v>
      </c>
      <c r="Q409" s="7" t="s">
        <v>173</v>
      </c>
      <c r="R409" s="7"/>
      <c r="S409" s="7"/>
      <c r="T409" s="13"/>
      <c r="U409" s="7"/>
      <c r="V409" s="7"/>
      <c r="W409" s="13"/>
      <c r="X409" s="7" t="s">
        <v>174</v>
      </c>
      <c r="Y409" s="7" t="s">
        <v>174</v>
      </c>
      <c r="Z409" s="7" t="s">
        <v>662</v>
      </c>
      <c r="AA409" s="95" t="s">
        <v>1735</v>
      </c>
    </row>
    <row r="410" spans="1:28" ht="102" x14ac:dyDescent="0.2">
      <c r="A410" s="59" t="s">
        <v>990</v>
      </c>
      <c r="B410" s="3" t="s">
        <v>28</v>
      </c>
      <c r="C410" s="7" t="s">
        <v>608</v>
      </c>
      <c r="D410" s="48" t="s">
        <v>368</v>
      </c>
      <c r="E410" s="7" t="s">
        <v>695</v>
      </c>
      <c r="F410" s="7" t="s">
        <v>362</v>
      </c>
      <c r="G410" s="7" t="s">
        <v>63</v>
      </c>
      <c r="H410" s="13">
        <v>1952</v>
      </c>
      <c r="I410" s="13"/>
      <c r="J410" s="31">
        <v>19357</v>
      </c>
      <c r="K410" s="7" t="s">
        <v>694</v>
      </c>
      <c r="L410" s="31">
        <v>20816</v>
      </c>
      <c r="M410" s="7" t="s">
        <v>397</v>
      </c>
      <c r="N410" s="13">
        <v>4</v>
      </c>
      <c r="O410" s="13"/>
      <c r="P410" s="7" t="s">
        <v>929</v>
      </c>
      <c r="Q410" s="7" t="s">
        <v>173</v>
      </c>
      <c r="R410" s="7"/>
      <c r="S410" s="7"/>
      <c r="T410" s="13" t="s">
        <v>1116</v>
      </c>
      <c r="U410" s="7">
        <v>62</v>
      </c>
      <c r="V410" s="7">
        <v>66</v>
      </c>
      <c r="W410" s="13">
        <v>1958</v>
      </c>
      <c r="X410" s="48" t="s">
        <v>928</v>
      </c>
      <c r="Y410" s="7" t="s">
        <v>174</v>
      </c>
      <c r="Z410" s="7" t="s">
        <v>662</v>
      </c>
      <c r="AA410" s="95" t="s">
        <v>1736</v>
      </c>
    </row>
    <row r="411" spans="1:28" ht="38.25" x14ac:dyDescent="0.2">
      <c r="A411" s="59" t="s">
        <v>990</v>
      </c>
      <c r="B411" s="3" t="s">
        <v>28</v>
      </c>
      <c r="C411" s="7" t="s">
        <v>608</v>
      </c>
      <c r="D411" s="48" t="s">
        <v>625</v>
      </c>
      <c r="E411" s="7" t="s">
        <v>591</v>
      </c>
      <c r="F411" s="7" t="s">
        <v>845</v>
      </c>
      <c r="G411" s="7" t="s">
        <v>63</v>
      </c>
      <c r="H411" s="13">
        <v>1956</v>
      </c>
      <c r="I411" s="13">
        <v>1956</v>
      </c>
      <c r="J411" s="31">
        <v>20816</v>
      </c>
      <c r="K411" s="7" t="s">
        <v>397</v>
      </c>
      <c r="L411" s="31">
        <v>21401</v>
      </c>
      <c r="M411" s="5" t="s">
        <v>122</v>
      </c>
      <c r="N411" s="40">
        <v>1.7</v>
      </c>
      <c r="O411" s="12"/>
      <c r="P411" s="19" t="s">
        <v>1737</v>
      </c>
      <c r="Q411" s="19" t="s">
        <v>174</v>
      </c>
      <c r="R411" s="19"/>
      <c r="S411" s="19"/>
      <c r="T411" s="12"/>
      <c r="U411" s="19"/>
      <c r="V411" s="123"/>
      <c r="W411" s="12"/>
      <c r="X411" s="19" t="s">
        <v>174</v>
      </c>
      <c r="Y411" s="19" t="s">
        <v>174</v>
      </c>
      <c r="Z411" s="19" t="s">
        <v>662</v>
      </c>
      <c r="AA411" s="7" t="s">
        <v>1738</v>
      </c>
      <c r="AB411" s="17" t="s">
        <v>348</v>
      </c>
    </row>
    <row r="412" spans="1:28" ht="165.75" x14ac:dyDescent="0.2">
      <c r="A412" s="59" t="s">
        <v>990</v>
      </c>
      <c r="B412" s="3" t="s">
        <v>28</v>
      </c>
      <c r="C412" s="3" t="s">
        <v>608</v>
      </c>
      <c r="D412" s="3" t="s">
        <v>367</v>
      </c>
      <c r="E412" s="95" t="s">
        <v>1739</v>
      </c>
      <c r="F412" s="95" t="s">
        <v>184</v>
      </c>
      <c r="G412" s="3" t="s">
        <v>63</v>
      </c>
      <c r="H412" s="15">
        <v>1959</v>
      </c>
      <c r="I412" s="15">
        <v>1959</v>
      </c>
      <c r="J412" s="32">
        <v>21637</v>
      </c>
      <c r="K412" s="7" t="s">
        <v>105</v>
      </c>
      <c r="L412" s="31">
        <v>26768</v>
      </c>
      <c r="M412" s="7" t="s">
        <v>980</v>
      </c>
      <c r="N412" s="13">
        <v>14</v>
      </c>
      <c r="O412" s="13"/>
      <c r="P412" s="7" t="s">
        <v>1090</v>
      </c>
      <c r="Q412" s="7" t="s">
        <v>173</v>
      </c>
      <c r="R412" s="7" t="s">
        <v>608</v>
      </c>
      <c r="S412" s="7" t="s">
        <v>173</v>
      </c>
      <c r="T412" s="23">
        <v>1042</v>
      </c>
      <c r="U412" s="7">
        <v>56</v>
      </c>
      <c r="V412" s="7">
        <v>70</v>
      </c>
      <c r="W412" s="23">
        <v>34061</v>
      </c>
      <c r="X412" s="48" t="s">
        <v>130</v>
      </c>
      <c r="Y412" s="7" t="s">
        <v>174</v>
      </c>
      <c r="Z412" s="19" t="s">
        <v>662</v>
      </c>
      <c r="AA412" s="7" t="s">
        <v>1740</v>
      </c>
    </row>
    <row r="413" spans="1:28" ht="38.25" x14ac:dyDescent="0.2">
      <c r="A413" s="59" t="s">
        <v>990</v>
      </c>
      <c r="B413" s="3" t="s">
        <v>28</v>
      </c>
      <c r="C413" s="46" t="s">
        <v>608</v>
      </c>
      <c r="D413" s="3" t="s">
        <v>726</v>
      </c>
      <c r="E413" s="3" t="s">
        <v>27</v>
      </c>
      <c r="F413" s="95" t="s">
        <v>845</v>
      </c>
      <c r="G413" s="3" t="s">
        <v>63</v>
      </c>
      <c r="H413" s="15">
        <v>1973</v>
      </c>
      <c r="I413" s="22">
        <v>26771</v>
      </c>
      <c r="J413" s="32">
        <v>26768</v>
      </c>
      <c r="K413" s="7" t="s">
        <v>980</v>
      </c>
      <c r="L413" s="31">
        <v>27144</v>
      </c>
      <c r="M413" s="7" t="s">
        <v>90</v>
      </c>
      <c r="N413" s="15">
        <v>1</v>
      </c>
      <c r="O413" s="15"/>
      <c r="P413" s="96" t="s">
        <v>1741</v>
      </c>
      <c r="Q413" s="96" t="s">
        <v>174</v>
      </c>
      <c r="R413" s="42"/>
      <c r="S413" s="42"/>
      <c r="T413" s="15"/>
      <c r="U413" s="42"/>
      <c r="V413" s="42"/>
      <c r="W413" s="15"/>
      <c r="X413" s="42" t="s">
        <v>174</v>
      </c>
      <c r="Y413" s="42" t="s">
        <v>174</v>
      </c>
      <c r="Z413" s="19" t="s">
        <v>662</v>
      </c>
      <c r="AA413" s="7" t="s">
        <v>1742</v>
      </c>
    </row>
    <row r="414" spans="1:28" ht="38.25" x14ac:dyDescent="0.2">
      <c r="A414" s="59" t="s">
        <v>990</v>
      </c>
      <c r="B414" s="3" t="s">
        <v>28</v>
      </c>
      <c r="C414" s="46" t="s">
        <v>608</v>
      </c>
      <c r="D414" s="3" t="s">
        <v>650</v>
      </c>
      <c r="E414" s="95" t="s">
        <v>546</v>
      </c>
      <c r="F414" s="95" t="s">
        <v>863</v>
      </c>
      <c r="G414" s="3" t="s">
        <v>63</v>
      </c>
      <c r="H414" s="15">
        <v>1974</v>
      </c>
      <c r="I414" s="22">
        <v>27263</v>
      </c>
      <c r="J414" s="31">
        <v>27257</v>
      </c>
      <c r="K414" s="19" t="s">
        <v>291</v>
      </c>
      <c r="L414" s="34">
        <v>27880</v>
      </c>
      <c r="M414" s="4" t="s">
        <v>91</v>
      </c>
      <c r="N414" s="13">
        <v>1.7</v>
      </c>
      <c r="O414" s="13"/>
      <c r="P414" s="7"/>
      <c r="Q414" s="7"/>
      <c r="R414" s="7"/>
      <c r="S414" s="7"/>
      <c r="T414" s="13"/>
      <c r="U414" s="7"/>
      <c r="V414" s="47"/>
      <c r="W414" s="13"/>
      <c r="X414" s="7" t="s">
        <v>174</v>
      </c>
      <c r="Y414" s="7" t="s">
        <v>174</v>
      </c>
      <c r="Z414" s="7" t="s">
        <v>662</v>
      </c>
      <c r="AA414" s="95" t="s">
        <v>1743</v>
      </c>
    </row>
    <row r="415" spans="1:28" ht="38.25" x14ac:dyDescent="0.2">
      <c r="A415" s="59" t="s">
        <v>990</v>
      </c>
      <c r="B415" s="3" t="s">
        <v>28</v>
      </c>
      <c r="C415" s="46" t="s">
        <v>609</v>
      </c>
      <c r="D415" s="3" t="s">
        <v>753</v>
      </c>
      <c r="E415" s="3" t="s">
        <v>754</v>
      </c>
      <c r="F415" s="7" t="s">
        <v>362</v>
      </c>
      <c r="G415" s="95" t="s">
        <v>63</v>
      </c>
      <c r="H415" s="15">
        <v>1931</v>
      </c>
      <c r="I415" s="15"/>
      <c r="J415" s="32">
        <v>11363</v>
      </c>
      <c r="K415" s="7"/>
      <c r="L415" s="33">
        <v>12408</v>
      </c>
      <c r="M415" s="3"/>
      <c r="N415" s="15">
        <v>2.8</v>
      </c>
      <c r="O415" s="15"/>
      <c r="P415" s="42"/>
      <c r="Q415" s="42"/>
      <c r="R415" s="42"/>
      <c r="S415" s="42"/>
      <c r="T415" s="15"/>
      <c r="U415" s="44"/>
      <c r="V415" s="44"/>
      <c r="W415" s="15"/>
      <c r="X415" s="42" t="s">
        <v>174</v>
      </c>
      <c r="Y415" s="42" t="s">
        <v>174</v>
      </c>
      <c r="Z415" s="19" t="s">
        <v>662</v>
      </c>
      <c r="AA415" s="95" t="s">
        <v>1744</v>
      </c>
    </row>
    <row r="416" spans="1:28" ht="38.25" x14ac:dyDescent="0.2">
      <c r="A416" s="59" t="s">
        <v>990</v>
      </c>
      <c r="B416" s="3" t="s">
        <v>28</v>
      </c>
      <c r="C416" s="46" t="s">
        <v>609</v>
      </c>
      <c r="D416" s="3" t="s">
        <v>755</v>
      </c>
      <c r="E416" s="95" t="s">
        <v>641</v>
      </c>
      <c r="F416" s="95" t="s">
        <v>863</v>
      </c>
      <c r="G416" s="95" t="s">
        <v>63</v>
      </c>
      <c r="H416" s="15">
        <v>1933</v>
      </c>
      <c r="I416" s="15"/>
      <c r="J416" s="33">
        <v>12408</v>
      </c>
      <c r="K416" s="7"/>
      <c r="L416" s="32">
        <v>12747</v>
      </c>
      <c r="M416" s="3"/>
      <c r="N416" s="15">
        <v>0.9</v>
      </c>
      <c r="O416" s="15"/>
      <c r="P416" s="96" t="s">
        <v>597</v>
      </c>
      <c r="Q416" s="96" t="s">
        <v>174</v>
      </c>
      <c r="R416" s="42"/>
      <c r="S416" s="42"/>
      <c r="T416" s="15"/>
      <c r="U416" s="44"/>
      <c r="V416" s="44"/>
      <c r="W416" s="15"/>
      <c r="X416" s="42" t="s">
        <v>174</v>
      </c>
      <c r="Y416" s="42" t="s">
        <v>174</v>
      </c>
      <c r="Z416" s="19" t="s">
        <v>662</v>
      </c>
      <c r="AA416" s="95" t="s">
        <v>1745</v>
      </c>
    </row>
    <row r="417" spans="1:27" ht="38.25" x14ac:dyDescent="0.2">
      <c r="A417" s="59" t="s">
        <v>990</v>
      </c>
      <c r="B417" s="3" t="s">
        <v>28</v>
      </c>
      <c r="C417" s="46" t="s">
        <v>609</v>
      </c>
      <c r="D417" s="3" t="s">
        <v>474</v>
      </c>
      <c r="E417" s="95" t="s">
        <v>1746</v>
      </c>
      <c r="F417" s="95" t="s">
        <v>362</v>
      </c>
      <c r="G417" s="95" t="s">
        <v>63</v>
      </c>
      <c r="H417" s="15">
        <v>1934</v>
      </c>
      <c r="I417" s="15"/>
      <c r="J417" s="32">
        <v>12747</v>
      </c>
      <c r="K417" s="7"/>
      <c r="L417" s="32">
        <v>13794</v>
      </c>
      <c r="M417" s="3"/>
      <c r="N417" s="15">
        <v>3</v>
      </c>
      <c r="O417" s="15"/>
      <c r="P417" s="96" t="s">
        <v>611</v>
      </c>
      <c r="Q417" s="96" t="s">
        <v>174</v>
      </c>
      <c r="R417" s="42"/>
      <c r="S417" s="42"/>
      <c r="T417" s="15"/>
      <c r="U417" s="44"/>
      <c r="V417" s="44"/>
      <c r="W417" s="15"/>
      <c r="X417" s="42" t="s">
        <v>174</v>
      </c>
      <c r="Y417" s="42" t="s">
        <v>174</v>
      </c>
      <c r="Z417" s="19" t="s">
        <v>662</v>
      </c>
      <c r="AA417" s="95" t="s">
        <v>1747</v>
      </c>
    </row>
    <row r="418" spans="1:27" ht="140.25" x14ac:dyDescent="0.2">
      <c r="A418" s="59" t="s">
        <v>990</v>
      </c>
      <c r="B418" s="3" t="s">
        <v>28</v>
      </c>
      <c r="C418" s="46" t="s">
        <v>609</v>
      </c>
      <c r="D418" s="3" t="s">
        <v>898</v>
      </c>
      <c r="E418" s="95" t="s">
        <v>1748</v>
      </c>
      <c r="F418" s="3" t="s">
        <v>863</v>
      </c>
      <c r="G418" s="3" t="s">
        <v>63</v>
      </c>
      <c r="H418" s="15">
        <v>1938</v>
      </c>
      <c r="I418" s="15"/>
      <c r="J418" s="33">
        <v>14019</v>
      </c>
      <c r="K418" s="7"/>
      <c r="L418" s="32">
        <v>15008</v>
      </c>
      <c r="M418" s="3" t="s">
        <v>106</v>
      </c>
      <c r="N418" s="15">
        <v>2.75</v>
      </c>
      <c r="O418" s="15"/>
      <c r="P418" s="42" t="s">
        <v>600</v>
      </c>
      <c r="Q418" s="42" t="s">
        <v>174</v>
      </c>
      <c r="R418" s="42"/>
      <c r="S418" s="42"/>
      <c r="T418" s="97" t="s">
        <v>1129</v>
      </c>
      <c r="U418" s="44">
        <f>1938-1893</f>
        <v>45</v>
      </c>
      <c r="V418" s="44">
        <f>1941-1893</f>
        <v>48</v>
      </c>
      <c r="W418" s="22">
        <v>24843</v>
      </c>
      <c r="X418" s="37" t="s">
        <v>472</v>
      </c>
      <c r="Y418" s="42" t="s">
        <v>174</v>
      </c>
      <c r="Z418" s="19" t="s">
        <v>662</v>
      </c>
      <c r="AA418" s="95" t="s">
        <v>1749</v>
      </c>
    </row>
    <row r="419" spans="1:27" ht="38.25" x14ac:dyDescent="0.2">
      <c r="A419" s="59" t="s">
        <v>990</v>
      </c>
      <c r="B419" s="3" t="s">
        <v>28</v>
      </c>
      <c r="C419" s="46" t="s">
        <v>609</v>
      </c>
      <c r="D419" s="3" t="s">
        <v>899</v>
      </c>
      <c r="E419" s="3" t="s">
        <v>575</v>
      </c>
      <c r="F419" s="3" t="s">
        <v>863</v>
      </c>
      <c r="G419" s="3" t="s">
        <v>63</v>
      </c>
      <c r="H419" s="15">
        <v>1941</v>
      </c>
      <c r="I419" s="15"/>
      <c r="J419" s="32">
        <v>15008</v>
      </c>
      <c r="K419" s="3" t="s">
        <v>106</v>
      </c>
      <c r="L419" s="32">
        <v>16508</v>
      </c>
      <c r="M419" s="3" t="s">
        <v>938</v>
      </c>
      <c r="N419" s="15">
        <v>4.0999999999999996</v>
      </c>
      <c r="O419" s="15"/>
      <c r="P419" s="42"/>
      <c r="Q419" s="42"/>
      <c r="R419" s="42"/>
      <c r="S419" s="42"/>
      <c r="T419" s="15"/>
      <c r="U419" s="44"/>
      <c r="V419" s="44"/>
      <c r="W419" s="15"/>
      <c r="X419" s="42" t="s">
        <v>174</v>
      </c>
      <c r="Y419" s="42" t="s">
        <v>174</v>
      </c>
      <c r="Z419" s="19" t="s">
        <v>662</v>
      </c>
      <c r="AA419" s="95" t="s">
        <v>1328</v>
      </c>
    </row>
    <row r="420" spans="1:27" ht="229.5" x14ac:dyDescent="0.2">
      <c r="A420" s="59" t="s">
        <v>990</v>
      </c>
      <c r="B420" s="3" t="s">
        <v>28</v>
      </c>
      <c r="C420" s="46" t="s">
        <v>609</v>
      </c>
      <c r="D420" s="3" t="s">
        <v>939</v>
      </c>
      <c r="E420" s="3" t="s">
        <v>495</v>
      </c>
      <c r="F420" s="3" t="s">
        <v>184</v>
      </c>
      <c r="G420" s="3" t="s">
        <v>398</v>
      </c>
      <c r="H420" s="15">
        <v>1945</v>
      </c>
      <c r="I420" s="15"/>
      <c r="J420" s="32">
        <v>16508</v>
      </c>
      <c r="K420" s="3" t="s">
        <v>938</v>
      </c>
      <c r="L420" s="32">
        <v>17224</v>
      </c>
      <c r="M420" s="3" t="s">
        <v>322</v>
      </c>
      <c r="N420" s="15">
        <v>2</v>
      </c>
      <c r="O420" s="15"/>
      <c r="P420" s="42" t="s">
        <v>600</v>
      </c>
      <c r="Q420" s="42" t="s">
        <v>174</v>
      </c>
      <c r="R420" s="42"/>
      <c r="S420" s="42"/>
      <c r="T420" s="22">
        <v>3482</v>
      </c>
      <c r="U420" s="44">
        <v>35</v>
      </c>
      <c r="V420" s="44">
        <v>37</v>
      </c>
      <c r="W420" s="22">
        <v>31544</v>
      </c>
      <c r="X420" s="9" t="s">
        <v>494</v>
      </c>
      <c r="Y420" s="42" t="s">
        <v>174</v>
      </c>
      <c r="Z420" s="19" t="s">
        <v>662</v>
      </c>
      <c r="AA420" s="95" t="s">
        <v>1750</v>
      </c>
    </row>
    <row r="421" spans="1:27" ht="38.25" x14ac:dyDescent="0.2">
      <c r="A421" s="59" t="s">
        <v>990</v>
      </c>
      <c r="B421" s="3" t="s">
        <v>28</v>
      </c>
      <c r="C421" s="46" t="s">
        <v>609</v>
      </c>
      <c r="D421" s="3" t="s">
        <v>875</v>
      </c>
      <c r="E421" s="95" t="s">
        <v>546</v>
      </c>
      <c r="F421" s="95" t="s">
        <v>863</v>
      </c>
      <c r="G421" s="95" t="s">
        <v>63</v>
      </c>
      <c r="H421" s="15">
        <v>1947</v>
      </c>
      <c r="I421" s="15"/>
      <c r="J421" s="32">
        <v>17224</v>
      </c>
      <c r="K421" s="3" t="s">
        <v>322</v>
      </c>
      <c r="L421" s="22">
        <v>17786</v>
      </c>
      <c r="M421" s="3"/>
      <c r="N421" s="15">
        <v>1</v>
      </c>
      <c r="O421" s="15"/>
      <c r="P421" s="96" t="s">
        <v>609</v>
      </c>
      <c r="Q421" s="96" t="s">
        <v>173</v>
      </c>
      <c r="R421" s="42"/>
      <c r="S421" s="42"/>
      <c r="T421" s="15"/>
      <c r="U421" s="44"/>
      <c r="V421" s="44"/>
      <c r="W421" s="22">
        <v>17786</v>
      </c>
      <c r="X421" s="42" t="s">
        <v>174</v>
      </c>
      <c r="Y421" s="42" t="s">
        <v>174</v>
      </c>
      <c r="Z421" s="19" t="s">
        <v>662</v>
      </c>
      <c r="AA421" s="95" t="s">
        <v>1751</v>
      </c>
    </row>
    <row r="422" spans="1:27" ht="114.75" x14ac:dyDescent="0.2">
      <c r="A422" s="59" t="s">
        <v>990</v>
      </c>
      <c r="B422" s="3" t="s">
        <v>28</v>
      </c>
      <c r="C422" s="46" t="s">
        <v>609</v>
      </c>
      <c r="D422" s="9" t="s">
        <v>569</v>
      </c>
      <c r="E422" s="9" t="s">
        <v>861</v>
      </c>
      <c r="F422" s="9" t="s">
        <v>362</v>
      </c>
      <c r="G422" s="49" t="s">
        <v>63</v>
      </c>
      <c r="H422" s="15">
        <v>1948</v>
      </c>
      <c r="I422" s="15"/>
      <c r="J422" s="32">
        <v>17876</v>
      </c>
      <c r="K422" s="3" t="s">
        <v>862</v>
      </c>
      <c r="L422" s="32">
        <v>18050</v>
      </c>
      <c r="M422" s="3" t="s">
        <v>356</v>
      </c>
      <c r="N422" s="15">
        <v>0.5</v>
      </c>
      <c r="O422" s="15"/>
      <c r="P422" s="43" t="s">
        <v>590</v>
      </c>
      <c r="Q422" s="43" t="s">
        <v>174</v>
      </c>
      <c r="R422" s="43"/>
      <c r="S422" s="43"/>
      <c r="T422" s="102" t="s">
        <v>1126</v>
      </c>
      <c r="U422" s="77">
        <f>1948-1882</f>
        <v>66</v>
      </c>
      <c r="V422" s="77">
        <v>66</v>
      </c>
      <c r="W422" s="21">
        <v>23348</v>
      </c>
      <c r="X422" s="9" t="s">
        <v>932</v>
      </c>
      <c r="Y422" s="42" t="s">
        <v>174</v>
      </c>
      <c r="Z422" s="19" t="s">
        <v>662</v>
      </c>
      <c r="AA422" s="95" t="s">
        <v>1494</v>
      </c>
    </row>
    <row r="423" spans="1:27" ht="38.25" x14ac:dyDescent="0.2">
      <c r="A423" s="59" t="s">
        <v>990</v>
      </c>
      <c r="B423" s="3" t="s">
        <v>28</v>
      </c>
      <c r="C423" s="46" t="s">
        <v>609</v>
      </c>
      <c r="D423" s="9" t="s">
        <v>357</v>
      </c>
      <c r="E423" s="9" t="s">
        <v>358</v>
      </c>
      <c r="F423" s="9" t="s">
        <v>362</v>
      </c>
      <c r="G423" s="49" t="s">
        <v>63</v>
      </c>
      <c r="H423" s="15">
        <v>1949</v>
      </c>
      <c r="I423" s="15"/>
      <c r="J423" s="32">
        <v>18050</v>
      </c>
      <c r="K423" s="3" t="s">
        <v>356</v>
      </c>
      <c r="L423" s="32">
        <v>18953</v>
      </c>
      <c r="M423" s="3" t="s">
        <v>922</v>
      </c>
      <c r="N423" s="15">
        <v>2.4</v>
      </c>
      <c r="O423" s="15"/>
      <c r="P423" s="42"/>
      <c r="Q423" s="42"/>
      <c r="R423" s="42"/>
      <c r="S423" s="42"/>
      <c r="T423" s="15"/>
      <c r="U423" s="44"/>
      <c r="V423" s="44"/>
      <c r="W423" s="15"/>
      <c r="X423" s="42" t="s">
        <v>174</v>
      </c>
      <c r="Y423" s="42" t="s">
        <v>174</v>
      </c>
      <c r="Z423" s="19" t="s">
        <v>662</v>
      </c>
      <c r="AA423" s="95" t="s">
        <v>1752</v>
      </c>
    </row>
    <row r="424" spans="1:27" ht="38.25" x14ac:dyDescent="0.2">
      <c r="A424" s="59" t="s">
        <v>990</v>
      </c>
      <c r="B424" s="3" t="s">
        <v>28</v>
      </c>
      <c r="C424" s="46" t="s">
        <v>609</v>
      </c>
      <c r="D424" s="3" t="s">
        <v>371</v>
      </c>
      <c r="E424" s="7" t="s">
        <v>923</v>
      </c>
      <c r="F424" s="7" t="s">
        <v>362</v>
      </c>
      <c r="G424" s="49" t="s">
        <v>63</v>
      </c>
      <c r="H424" s="13">
        <v>1951</v>
      </c>
      <c r="I424" s="13"/>
      <c r="J424" s="32">
        <v>18953</v>
      </c>
      <c r="K424" s="3" t="s">
        <v>922</v>
      </c>
      <c r="L424" s="31" t="s">
        <v>520</v>
      </c>
      <c r="M424" s="7" t="s">
        <v>107</v>
      </c>
      <c r="N424" s="13">
        <v>17.25</v>
      </c>
      <c r="O424" s="13"/>
      <c r="P424" s="7" t="s">
        <v>1753</v>
      </c>
      <c r="Q424" s="7" t="s">
        <v>173</v>
      </c>
      <c r="R424" s="7"/>
      <c r="S424" s="7"/>
      <c r="T424" s="13"/>
      <c r="U424" s="47"/>
      <c r="V424" s="47"/>
      <c r="W424" s="13"/>
      <c r="X424" s="7" t="s">
        <v>174</v>
      </c>
      <c r="Y424" s="7" t="s">
        <v>174</v>
      </c>
      <c r="Z424" s="19" t="s">
        <v>662</v>
      </c>
      <c r="AA424" s="95" t="s">
        <v>1754</v>
      </c>
    </row>
    <row r="425" spans="1:27" ht="38.25" x14ac:dyDescent="0.2">
      <c r="A425" s="59" t="s">
        <v>990</v>
      </c>
      <c r="B425" s="3" t="s">
        <v>28</v>
      </c>
      <c r="C425" s="46" t="s">
        <v>609</v>
      </c>
      <c r="D425" s="3" t="s">
        <v>475</v>
      </c>
      <c r="E425" s="3" t="s">
        <v>425</v>
      </c>
      <c r="F425" s="7" t="s">
        <v>362</v>
      </c>
      <c r="G425" s="7" t="s">
        <v>63</v>
      </c>
      <c r="H425" s="13">
        <v>1969</v>
      </c>
      <c r="I425" s="22">
        <v>25261</v>
      </c>
      <c r="J425" s="31">
        <v>25251</v>
      </c>
      <c r="K425" s="7" t="s">
        <v>107</v>
      </c>
      <c r="L425" s="31">
        <v>27088</v>
      </c>
      <c r="M425" s="7" t="s">
        <v>108</v>
      </c>
      <c r="N425" s="13">
        <v>5</v>
      </c>
      <c r="O425" s="13"/>
      <c r="P425" s="7" t="s">
        <v>1755</v>
      </c>
      <c r="Q425" s="7" t="s">
        <v>174</v>
      </c>
      <c r="R425" s="7"/>
      <c r="S425" s="7"/>
      <c r="T425" s="13"/>
      <c r="U425" s="47"/>
      <c r="V425" s="47"/>
      <c r="W425" s="13"/>
      <c r="X425" s="7" t="s">
        <v>174</v>
      </c>
      <c r="Y425" s="7" t="s">
        <v>174</v>
      </c>
      <c r="Z425" s="19" t="s">
        <v>662</v>
      </c>
      <c r="AA425" s="95" t="s">
        <v>1756</v>
      </c>
    </row>
    <row r="426" spans="1:27" ht="38.25" x14ac:dyDescent="0.2">
      <c r="A426" s="59" t="s">
        <v>990</v>
      </c>
      <c r="B426" s="3" t="s">
        <v>28</v>
      </c>
      <c r="C426" s="46" t="s">
        <v>609</v>
      </c>
      <c r="D426" s="3" t="s">
        <v>610</v>
      </c>
      <c r="E426" s="3" t="s">
        <v>519</v>
      </c>
      <c r="F426" s="7" t="s">
        <v>362</v>
      </c>
      <c r="G426" s="7" t="s">
        <v>63</v>
      </c>
      <c r="H426" s="13">
        <v>1974</v>
      </c>
      <c r="I426" s="22">
        <v>27094</v>
      </c>
      <c r="J426" s="31">
        <v>27088</v>
      </c>
      <c r="K426" s="7" t="s">
        <v>964</v>
      </c>
      <c r="L426" s="31">
        <v>27144</v>
      </c>
      <c r="M426" s="7" t="s">
        <v>90</v>
      </c>
      <c r="N426" s="25">
        <v>0.2</v>
      </c>
      <c r="O426" s="22"/>
      <c r="P426" s="105" t="s">
        <v>1140</v>
      </c>
      <c r="Q426" s="105" t="s">
        <v>174</v>
      </c>
      <c r="R426" s="41"/>
      <c r="S426" s="41"/>
      <c r="T426" s="22"/>
      <c r="U426" s="44"/>
      <c r="V426" s="44"/>
      <c r="W426" s="22"/>
      <c r="X426" s="41" t="s">
        <v>174</v>
      </c>
      <c r="Y426" s="41" t="s">
        <v>174</v>
      </c>
      <c r="Z426" s="19" t="s">
        <v>662</v>
      </c>
      <c r="AA426" s="95" t="s">
        <v>1757</v>
      </c>
    </row>
    <row r="427" spans="1:27" ht="38.25" x14ac:dyDescent="0.2">
      <c r="A427" s="59" t="s">
        <v>990</v>
      </c>
      <c r="B427" s="3" t="s">
        <v>28</v>
      </c>
      <c r="C427" s="46" t="s">
        <v>609</v>
      </c>
      <c r="D427" s="3" t="s">
        <v>497</v>
      </c>
      <c r="E427" s="95" t="s">
        <v>396</v>
      </c>
      <c r="F427" s="7" t="s">
        <v>863</v>
      </c>
      <c r="G427" s="7" t="s">
        <v>63</v>
      </c>
      <c r="H427" s="13">
        <v>1974</v>
      </c>
      <c r="I427" s="22">
        <v>27253</v>
      </c>
      <c r="J427" s="31">
        <v>27248</v>
      </c>
      <c r="K427" s="7" t="s">
        <v>109</v>
      </c>
      <c r="L427" s="31">
        <v>27445</v>
      </c>
      <c r="M427" s="4"/>
      <c r="N427" s="25">
        <v>0.5</v>
      </c>
      <c r="O427" s="22"/>
      <c r="P427" s="105" t="s">
        <v>1758</v>
      </c>
      <c r="Q427" s="105" t="s">
        <v>174</v>
      </c>
      <c r="R427" s="41"/>
      <c r="S427" s="41"/>
      <c r="T427" s="22"/>
      <c r="U427" s="44"/>
      <c r="V427" s="44"/>
      <c r="W427" s="22"/>
      <c r="X427" s="41" t="s">
        <v>174</v>
      </c>
      <c r="Y427" s="41" t="s">
        <v>174</v>
      </c>
      <c r="Z427" s="19" t="s">
        <v>662</v>
      </c>
      <c r="AA427" s="95" t="s">
        <v>1759</v>
      </c>
    </row>
    <row r="428" spans="1:27" ht="38.25" x14ac:dyDescent="0.2">
      <c r="A428" s="59" t="s">
        <v>990</v>
      </c>
      <c r="B428" s="3" t="s">
        <v>28</v>
      </c>
      <c r="C428" s="46" t="s">
        <v>609</v>
      </c>
      <c r="D428" s="3" t="s">
        <v>706</v>
      </c>
      <c r="E428" s="3" t="s">
        <v>217</v>
      </c>
      <c r="F428" s="7" t="s">
        <v>362</v>
      </c>
      <c r="G428" s="7" t="s">
        <v>63</v>
      </c>
      <c r="H428" s="13">
        <v>1975</v>
      </c>
      <c r="I428" s="22">
        <v>27476</v>
      </c>
      <c r="J428" s="31">
        <v>27445</v>
      </c>
      <c r="K428" s="7"/>
      <c r="L428" s="34">
        <v>27880</v>
      </c>
      <c r="M428" s="4" t="s">
        <v>89</v>
      </c>
      <c r="N428" s="25">
        <v>1.2</v>
      </c>
      <c r="O428" s="22"/>
      <c r="P428" s="105" t="s">
        <v>1760</v>
      </c>
      <c r="Q428" s="105" t="s">
        <v>174</v>
      </c>
      <c r="R428" s="41"/>
      <c r="S428" s="41"/>
      <c r="T428" s="22"/>
      <c r="U428" s="44"/>
      <c r="V428" s="44"/>
      <c r="W428" s="22"/>
      <c r="X428" s="41" t="s">
        <v>174</v>
      </c>
      <c r="Y428" s="41" t="s">
        <v>174</v>
      </c>
      <c r="Z428" s="19" t="s">
        <v>662</v>
      </c>
      <c r="AA428" s="95" t="s">
        <v>1761</v>
      </c>
    </row>
    <row r="429" spans="1:27" ht="38.25" x14ac:dyDescent="0.2">
      <c r="A429" s="59" t="s">
        <v>990</v>
      </c>
      <c r="B429" s="3" t="s">
        <v>28</v>
      </c>
      <c r="C429" s="7" t="s">
        <v>611</v>
      </c>
      <c r="D429" s="48" t="s">
        <v>675</v>
      </c>
      <c r="E429" s="7" t="s">
        <v>349</v>
      </c>
      <c r="F429" s="7" t="s">
        <v>362</v>
      </c>
      <c r="G429" s="7" t="s">
        <v>63</v>
      </c>
      <c r="H429" s="13">
        <v>1926</v>
      </c>
      <c r="I429" s="13"/>
      <c r="J429" s="31">
        <v>9700</v>
      </c>
      <c r="K429" s="7" t="s">
        <v>112</v>
      </c>
      <c r="L429" s="31">
        <v>9814</v>
      </c>
      <c r="M429" s="7" t="s">
        <v>348</v>
      </c>
      <c r="N429" s="40">
        <v>0.3</v>
      </c>
      <c r="O429" s="13"/>
      <c r="P429" s="7" t="s">
        <v>611</v>
      </c>
      <c r="Q429" s="7" t="s">
        <v>173</v>
      </c>
      <c r="R429" s="7"/>
      <c r="S429" s="7"/>
      <c r="T429" s="13"/>
      <c r="U429" s="47"/>
      <c r="V429" s="47"/>
      <c r="W429" s="13"/>
      <c r="X429" s="7" t="s">
        <v>174</v>
      </c>
      <c r="Y429" s="7" t="s">
        <v>174</v>
      </c>
      <c r="Z429" s="19" t="s">
        <v>662</v>
      </c>
      <c r="AA429" s="95" t="s">
        <v>1762</v>
      </c>
    </row>
    <row r="430" spans="1:27" ht="38.25" x14ac:dyDescent="0.2">
      <c r="A430" s="59" t="s">
        <v>990</v>
      </c>
      <c r="B430" s="3" t="s">
        <v>28</v>
      </c>
      <c r="C430" s="7" t="s">
        <v>611</v>
      </c>
      <c r="D430" s="48" t="s">
        <v>92</v>
      </c>
      <c r="E430" s="7" t="s">
        <v>1301</v>
      </c>
      <c r="F430" s="7" t="s">
        <v>362</v>
      </c>
      <c r="G430" s="7" t="s">
        <v>63</v>
      </c>
      <c r="H430" s="13">
        <v>1927</v>
      </c>
      <c r="I430" s="13"/>
      <c r="J430" s="31">
        <v>9879</v>
      </c>
      <c r="K430" s="7"/>
      <c r="L430" s="31">
        <v>10089</v>
      </c>
      <c r="M430" s="7"/>
      <c r="N430" s="40">
        <v>0.6</v>
      </c>
      <c r="O430" s="13"/>
      <c r="P430" s="7" t="s">
        <v>600</v>
      </c>
      <c r="Q430" s="7" t="s">
        <v>174</v>
      </c>
      <c r="R430" s="7"/>
      <c r="S430" s="7"/>
      <c r="T430" s="13"/>
      <c r="U430" s="47"/>
      <c r="V430" s="47"/>
      <c r="W430" s="13"/>
      <c r="X430" s="7"/>
      <c r="Y430" s="7"/>
      <c r="Z430" s="19" t="s">
        <v>662</v>
      </c>
      <c r="AA430" s="95" t="s">
        <v>1763</v>
      </c>
    </row>
    <row r="431" spans="1:27" ht="38.25" x14ac:dyDescent="0.2">
      <c r="A431" s="59" t="s">
        <v>990</v>
      </c>
      <c r="B431" s="3" t="s">
        <v>28</v>
      </c>
      <c r="C431" s="7" t="s">
        <v>611</v>
      </c>
      <c r="D431" s="48" t="s">
        <v>93</v>
      </c>
      <c r="E431" s="7" t="s">
        <v>1764</v>
      </c>
      <c r="F431" s="7" t="s">
        <v>781</v>
      </c>
      <c r="G431" s="7"/>
      <c r="H431" s="13">
        <v>1927</v>
      </c>
      <c r="I431" s="13"/>
      <c r="J431" s="31">
        <v>10089</v>
      </c>
      <c r="K431" s="7"/>
      <c r="L431" s="31">
        <v>11512</v>
      </c>
      <c r="M431" s="7"/>
      <c r="N431" s="40">
        <v>4</v>
      </c>
      <c r="O431" s="13"/>
      <c r="P431" s="7" t="s">
        <v>611</v>
      </c>
      <c r="Q431" s="7" t="s">
        <v>173</v>
      </c>
      <c r="R431" s="7"/>
      <c r="S431" s="7"/>
      <c r="T431" s="13"/>
      <c r="U431" s="47"/>
      <c r="V431" s="47"/>
      <c r="W431" s="13"/>
      <c r="X431" s="7"/>
      <c r="Y431" s="7"/>
      <c r="Z431" s="19" t="s">
        <v>662</v>
      </c>
      <c r="AA431" s="95" t="s">
        <v>1765</v>
      </c>
    </row>
    <row r="432" spans="1:27" ht="38.25" x14ac:dyDescent="0.2">
      <c r="A432" s="59" t="s">
        <v>990</v>
      </c>
      <c r="B432" s="3" t="s">
        <v>28</v>
      </c>
      <c r="C432" s="7" t="s">
        <v>611</v>
      </c>
      <c r="D432" s="48" t="s">
        <v>94</v>
      </c>
      <c r="E432" s="7" t="s">
        <v>641</v>
      </c>
      <c r="F432" s="7" t="s">
        <v>863</v>
      </c>
      <c r="G432" s="7" t="s">
        <v>63</v>
      </c>
      <c r="H432" s="13">
        <v>1931</v>
      </c>
      <c r="I432" s="13"/>
      <c r="J432" s="31">
        <v>11512</v>
      </c>
      <c r="K432" s="7"/>
      <c r="L432" s="31">
        <v>12056</v>
      </c>
      <c r="M432" s="7"/>
      <c r="N432" s="40">
        <v>1.5</v>
      </c>
      <c r="O432" s="13"/>
      <c r="P432" s="7" t="s">
        <v>1766</v>
      </c>
      <c r="Q432" s="7" t="s">
        <v>174</v>
      </c>
      <c r="R432" s="7"/>
      <c r="S432" s="7"/>
      <c r="T432" s="13"/>
      <c r="U432" s="47"/>
      <c r="V432" s="47"/>
      <c r="W432" s="13"/>
      <c r="X432" s="7"/>
      <c r="Y432" s="7"/>
      <c r="Z432" s="19" t="s">
        <v>662</v>
      </c>
      <c r="AA432" s="95" t="s">
        <v>1767</v>
      </c>
    </row>
    <row r="433" spans="1:27" ht="38.25" x14ac:dyDescent="0.2">
      <c r="A433" s="59" t="s">
        <v>990</v>
      </c>
      <c r="B433" s="3" t="s">
        <v>28</v>
      </c>
      <c r="C433" s="7" t="s">
        <v>611</v>
      </c>
      <c r="D433" s="48" t="s">
        <v>95</v>
      </c>
      <c r="E433" s="7" t="s">
        <v>1301</v>
      </c>
      <c r="F433" s="7" t="s">
        <v>362</v>
      </c>
      <c r="G433" s="7" t="s">
        <v>63</v>
      </c>
      <c r="H433" s="13">
        <v>1933</v>
      </c>
      <c r="I433" s="13"/>
      <c r="J433" s="31">
        <v>12056</v>
      </c>
      <c r="K433" s="7"/>
      <c r="L433" s="31">
        <v>12087</v>
      </c>
      <c r="M433" s="7"/>
      <c r="N433" s="40">
        <v>0.1</v>
      </c>
      <c r="O433" s="13"/>
      <c r="P433" s="7"/>
      <c r="Q433" s="7"/>
      <c r="R433" s="7"/>
      <c r="S433" s="7"/>
      <c r="T433" s="13"/>
      <c r="U433" s="47"/>
      <c r="V433" s="47"/>
      <c r="W433" s="13"/>
      <c r="X433" s="7"/>
      <c r="Y433" s="7"/>
      <c r="Z433" s="19" t="s">
        <v>662</v>
      </c>
      <c r="AA433" s="95" t="s">
        <v>1768</v>
      </c>
    </row>
    <row r="434" spans="1:27" ht="38.25" x14ac:dyDescent="0.2">
      <c r="A434" s="59" t="s">
        <v>990</v>
      </c>
      <c r="B434" s="3" t="s">
        <v>28</v>
      </c>
      <c r="C434" s="7" t="s">
        <v>611</v>
      </c>
      <c r="D434" s="48" t="s">
        <v>96</v>
      </c>
      <c r="E434" s="7" t="s">
        <v>673</v>
      </c>
      <c r="F434" s="7" t="s">
        <v>863</v>
      </c>
      <c r="G434" s="7" t="s">
        <v>63</v>
      </c>
      <c r="H434" s="13">
        <v>1933</v>
      </c>
      <c r="I434" s="13"/>
      <c r="J434" s="31">
        <v>12091</v>
      </c>
      <c r="K434" s="7"/>
      <c r="L434" s="31">
        <v>12858</v>
      </c>
      <c r="M434" s="7"/>
      <c r="N434" s="40">
        <v>2.1</v>
      </c>
      <c r="O434" s="13"/>
      <c r="P434" s="7"/>
      <c r="Q434" s="7"/>
      <c r="R434" s="7"/>
      <c r="S434" s="7"/>
      <c r="T434" s="13"/>
      <c r="U434" s="47"/>
      <c r="V434" s="47"/>
      <c r="W434" s="13"/>
      <c r="X434" s="7"/>
      <c r="Y434" s="7"/>
      <c r="Z434" s="19" t="s">
        <v>662</v>
      </c>
      <c r="AA434" s="95" t="s">
        <v>1769</v>
      </c>
    </row>
    <row r="435" spans="1:27" ht="153" x14ac:dyDescent="0.2">
      <c r="A435" s="59" t="s">
        <v>990</v>
      </c>
      <c r="B435" s="3" t="s">
        <v>28</v>
      </c>
      <c r="C435" s="7" t="s">
        <v>611</v>
      </c>
      <c r="D435" s="48" t="s">
        <v>373</v>
      </c>
      <c r="E435" s="7" t="s">
        <v>831</v>
      </c>
      <c r="F435" s="7" t="s">
        <v>863</v>
      </c>
      <c r="G435" s="7" t="s">
        <v>63</v>
      </c>
      <c r="H435" s="13">
        <v>1935</v>
      </c>
      <c r="I435" s="13"/>
      <c r="J435" s="31">
        <v>12926</v>
      </c>
      <c r="K435" s="7"/>
      <c r="L435" s="31">
        <v>13332</v>
      </c>
      <c r="M435" s="7" t="s">
        <v>534</v>
      </c>
      <c r="N435" s="40">
        <v>1.2</v>
      </c>
      <c r="O435" s="13"/>
      <c r="P435" s="7" t="s">
        <v>830</v>
      </c>
      <c r="Q435" s="7" t="s">
        <v>173</v>
      </c>
      <c r="R435" s="7"/>
      <c r="S435" s="7"/>
      <c r="T435" s="23">
        <v>907</v>
      </c>
      <c r="U435" s="47">
        <v>32</v>
      </c>
      <c r="V435" s="47">
        <v>34</v>
      </c>
      <c r="W435" s="23">
        <v>28474</v>
      </c>
      <c r="X435" s="48" t="s">
        <v>538</v>
      </c>
      <c r="Y435" s="7" t="s">
        <v>174</v>
      </c>
      <c r="Z435" s="19" t="s">
        <v>662</v>
      </c>
      <c r="AA435" s="95" t="s">
        <v>1770</v>
      </c>
    </row>
    <row r="436" spans="1:27" ht="38.25" x14ac:dyDescent="0.2">
      <c r="A436" s="59" t="s">
        <v>990</v>
      </c>
      <c r="B436" s="3" t="s">
        <v>28</v>
      </c>
      <c r="C436" s="7" t="s">
        <v>611</v>
      </c>
      <c r="D436" s="48" t="s">
        <v>513</v>
      </c>
      <c r="E436" s="7" t="s">
        <v>1635</v>
      </c>
      <c r="F436" s="7" t="s">
        <v>863</v>
      </c>
      <c r="G436" s="7" t="s">
        <v>63</v>
      </c>
      <c r="H436" s="13">
        <v>1936</v>
      </c>
      <c r="I436" s="13"/>
      <c r="J436" s="31">
        <v>13387</v>
      </c>
      <c r="K436" s="37"/>
      <c r="L436" s="31">
        <v>13584</v>
      </c>
      <c r="M436" s="7" t="s">
        <v>113</v>
      </c>
      <c r="N436" s="13">
        <v>0.6</v>
      </c>
      <c r="O436" s="13"/>
      <c r="P436" s="7"/>
      <c r="Q436" s="7"/>
      <c r="R436" s="7"/>
      <c r="S436" s="7"/>
      <c r="T436" s="13"/>
      <c r="U436" s="47"/>
      <c r="V436" s="47"/>
      <c r="W436" s="13"/>
      <c r="X436" s="7" t="s">
        <v>174</v>
      </c>
      <c r="Y436" s="7" t="s">
        <v>174</v>
      </c>
      <c r="Z436" s="19" t="s">
        <v>662</v>
      </c>
      <c r="AA436" s="95" t="s">
        <v>1771</v>
      </c>
    </row>
    <row r="437" spans="1:27" ht="153" x14ac:dyDescent="0.2">
      <c r="A437" s="59" t="s">
        <v>990</v>
      </c>
      <c r="B437" s="3" t="s">
        <v>28</v>
      </c>
      <c r="C437" s="7" t="s">
        <v>611</v>
      </c>
      <c r="D437" s="48" t="s">
        <v>141</v>
      </c>
      <c r="E437" s="7" t="s">
        <v>852</v>
      </c>
      <c r="F437" s="7" t="s">
        <v>362</v>
      </c>
      <c r="G437" s="7" t="s">
        <v>63</v>
      </c>
      <c r="H437" s="13">
        <v>1937</v>
      </c>
      <c r="I437" s="13"/>
      <c r="J437" s="31">
        <v>13584</v>
      </c>
      <c r="K437" s="7" t="s">
        <v>113</v>
      </c>
      <c r="L437" s="31">
        <v>14321</v>
      </c>
      <c r="M437" s="7" t="s">
        <v>114</v>
      </c>
      <c r="N437" s="13">
        <v>2</v>
      </c>
      <c r="O437" s="13"/>
      <c r="P437" s="7" t="s">
        <v>262</v>
      </c>
      <c r="Q437" s="7" t="s">
        <v>174</v>
      </c>
      <c r="R437" s="7"/>
      <c r="S437" s="7"/>
      <c r="T437" s="13" t="s">
        <v>1128</v>
      </c>
      <c r="U437" s="47">
        <v>43</v>
      </c>
      <c r="V437" s="47">
        <v>45</v>
      </c>
      <c r="W437" s="23">
        <v>32490</v>
      </c>
      <c r="X437" s="37" t="s">
        <v>261</v>
      </c>
      <c r="Y437" s="7" t="s">
        <v>174</v>
      </c>
      <c r="Z437" s="19" t="s">
        <v>662</v>
      </c>
      <c r="AA437" s="95" t="s">
        <v>1772</v>
      </c>
    </row>
    <row r="438" spans="1:27" ht="38.25" x14ac:dyDescent="0.2">
      <c r="A438" s="59" t="s">
        <v>990</v>
      </c>
      <c r="B438" s="3" t="s">
        <v>28</v>
      </c>
      <c r="C438" s="7" t="s">
        <v>611</v>
      </c>
      <c r="D438" s="48" t="s">
        <v>853</v>
      </c>
      <c r="E438" s="7" t="s">
        <v>854</v>
      </c>
      <c r="F438" s="7" t="s">
        <v>362</v>
      </c>
      <c r="G438" s="7" t="s">
        <v>63</v>
      </c>
      <c r="H438" s="13">
        <v>1939</v>
      </c>
      <c r="I438" s="13"/>
      <c r="J438" s="31">
        <v>14321</v>
      </c>
      <c r="K438" s="7" t="s">
        <v>114</v>
      </c>
      <c r="L438" s="40">
        <v>1944</v>
      </c>
      <c r="M438" s="7"/>
      <c r="N438" s="13">
        <v>5</v>
      </c>
      <c r="O438" s="13"/>
      <c r="P438" s="7" t="s">
        <v>597</v>
      </c>
      <c r="Q438" s="7" t="s">
        <v>174</v>
      </c>
      <c r="R438" s="7"/>
      <c r="S438" s="7"/>
      <c r="T438" s="13"/>
      <c r="U438" s="47"/>
      <c r="V438" s="47"/>
      <c r="W438" s="40">
        <v>1944</v>
      </c>
      <c r="X438" s="7" t="s">
        <v>174</v>
      </c>
      <c r="Y438" s="7" t="s">
        <v>174</v>
      </c>
      <c r="Z438" s="19" t="s">
        <v>662</v>
      </c>
      <c r="AA438" s="95" t="s">
        <v>1773</v>
      </c>
    </row>
    <row r="439" spans="1:27" ht="51" x14ac:dyDescent="0.2">
      <c r="A439" s="59" t="s">
        <v>990</v>
      </c>
      <c r="B439" s="3" t="s">
        <v>28</v>
      </c>
      <c r="C439" s="7" t="s">
        <v>611</v>
      </c>
      <c r="D439" s="48" t="s">
        <v>1183</v>
      </c>
      <c r="E439" s="7" t="s">
        <v>396</v>
      </c>
      <c r="F439" s="7" t="s">
        <v>863</v>
      </c>
      <c r="G439" s="7" t="s">
        <v>63</v>
      </c>
      <c r="H439" s="13">
        <v>1944</v>
      </c>
      <c r="I439" s="13"/>
      <c r="J439" s="23">
        <v>16400</v>
      </c>
      <c r="K439" s="31" t="s">
        <v>126</v>
      </c>
      <c r="L439" s="45">
        <v>16938</v>
      </c>
      <c r="M439" s="7" t="s">
        <v>110</v>
      </c>
      <c r="N439" s="13">
        <v>1.5</v>
      </c>
      <c r="O439" s="13"/>
      <c r="P439" s="7" t="s">
        <v>597</v>
      </c>
      <c r="Q439" s="7" t="s">
        <v>174</v>
      </c>
      <c r="R439" s="7"/>
      <c r="S439" s="7"/>
      <c r="T439" s="13"/>
      <c r="U439" s="47"/>
      <c r="V439" s="47"/>
      <c r="W439" s="13"/>
      <c r="X439" s="7" t="s">
        <v>174</v>
      </c>
      <c r="Y439" s="7" t="s">
        <v>174</v>
      </c>
      <c r="Z439" s="19" t="s">
        <v>662</v>
      </c>
      <c r="AA439" s="95" t="s">
        <v>1184</v>
      </c>
    </row>
    <row r="440" spans="1:27" ht="63.75" x14ac:dyDescent="0.2">
      <c r="A440" s="59" t="s">
        <v>990</v>
      </c>
      <c r="B440" s="3" t="s">
        <v>28</v>
      </c>
      <c r="C440" s="7" t="s">
        <v>611</v>
      </c>
      <c r="D440" s="48" t="s">
        <v>216</v>
      </c>
      <c r="E440" s="7" t="s">
        <v>355</v>
      </c>
      <c r="F440" s="18" t="s">
        <v>845</v>
      </c>
      <c r="G440" s="7" t="s">
        <v>63</v>
      </c>
      <c r="H440" s="13">
        <v>1946</v>
      </c>
      <c r="I440" s="13"/>
      <c r="J440" s="88">
        <v>17063</v>
      </c>
      <c r="K440" s="5" t="s">
        <v>353</v>
      </c>
      <c r="L440" s="31">
        <v>19497</v>
      </c>
      <c r="M440" s="7" t="s">
        <v>943</v>
      </c>
      <c r="N440" s="13">
        <v>6.7</v>
      </c>
      <c r="O440" s="13"/>
      <c r="P440" s="7" t="s">
        <v>597</v>
      </c>
      <c r="Q440" s="7" t="s">
        <v>174</v>
      </c>
      <c r="R440" s="7"/>
      <c r="S440" s="7"/>
      <c r="T440" s="23">
        <v>2141</v>
      </c>
      <c r="U440" s="47">
        <v>40</v>
      </c>
      <c r="V440" s="47">
        <v>47</v>
      </c>
      <c r="W440" s="13"/>
      <c r="X440" s="7" t="s">
        <v>174</v>
      </c>
      <c r="Y440" s="7" t="s">
        <v>174</v>
      </c>
      <c r="Z440" s="19" t="s">
        <v>662</v>
      </c>
      <c r="AA440" s="95" t="s">
        <v>1398</v>
      </c>
    </row>
    <row r="441" spans="1:27" ht="63.75" x14ac:dyDescent="0.2">
      <c r="A441" s="59" t="s">
        <v>990</v>
      </c>
      <c r="B441" s="3" t="s">
        <v>28</v>
      </c>
      <c r="C441" s="46" t="s">
        <v>611</v>
      </c>
      <c r="D441" s="3" t="s">
        <v>370</v>
      </c>
      <c r="E441" s="3" t="s">
        <v>546</v>
      </c>
      <c r="F441" s="3" t="s">
        <v>863</v>
      </c>
      <c r="G441" s="3" t="s">
        <v>63</v>
      </c>
      <c r="H441" s="15">
        <v>1953</v>
      </c>
      <c r="I441" s="22"/>
      <c r="J441" s="32">
        <v>19522</v>
      </c>
      <c r="K441" s="7" t="s">
        <v>115</v>
      </c>
      <c r="L441" s="32">
        <v>26805</v>
      </c>
      <c r="M441" s="7" t="s">
        <v>116</v>
      </c>
      <c r="N441" s="13">
        <v>20</v>
      </c>
      <c r="O441" s="13"/>
      <c r="P441" s="7" t="s">
        <v>541</v>
      </c>
      <c r="Q441" s="7" t="s">
        <v>173</v>
      </c>
      <c r="R441" s="7" t="s">
        <v>611</v>
      </c>
      <c r="S441" s="7" t="s">
        <v>173</v>
      </c>
      <c r="T441" s="23">
        <v>593</v>
      </c>
      <c r="U441" s="47">
        <v>52</v>
      </c>
      <c r="V441" s="47">
        <v>72</v>
      </c>
      <c r="W441" s="13"/>
      <c r="X441" s="48" t="s">
        <v>540</v>
      </c>
      <c r="Y441" s="7" t="s">
        <v>174</v>
      </c>
      <c r="Z441" s="19" t="s">
        <v>662</v>
      </c>
      <c r="AA441" s="95" t="s">
        <v>1774</v>
      </c>
    </row>
    <row r="442" spans="1:27" ht="38.25" x14ac:dyDescent="0.2">
      <c r="A442" s="59" t="s">
        <v>990</v>
      </c>
      <c r="B442" s="3" t="s">
        <v>28</v>
      </c>
      <c r="C442" s="46" t="s">
        <v>611</v>
      </c>
      <c r="D442" s="3" t="s">
        <v>727</v>
      </c>
      <c r="E442" s="95" t="s">
        <v>1776</v>
      </c>
      <c r="F442" s="95" t="s">
        <v>863</v>
      </c>
      <c r="G442" s="3" t="s">
        <v>63</v>
      </c>
      <c r="H442" s="15">
        <v>1973</v>
      </c>
      <c r="I442" s="22">
        <v>26809</v>
      </c>
      <c r="J442" s="32">
        <v>26805</v>
      </c>
      <c r="K442" s="7" t="s">
        <v>116</v>
      </c>
      <c r="L442" s="31">
        <v>27144</v>
      </c>
      <c r="M442" s="7" t="s">
        <v>90</v>
      </c>
      <c r="N442" s="15">
        <v>0.9</v>
      </c>
      <c r="O442" s="15"/>
      <c r="P442" s="96" t="s">
        <v>1049</v>
      </c>
      <c r="Q442" s="96" t="s">
        <v>174</v>
      </c>
      <c r="R442" s="42"/>
      <c r="S442" s="42"/>
      <c r="T442" s="15"/>
      <c r="U442" s="44"/>
      <c r="V442" s="44"/>
      <c r="W442" s="15"/>
      <c r="X442" s="42" t="s">
        <v>174</v>
      </c>
      <c r="Y442" s="42" t="s">
        <v>174</v>
      </c>
      <c r="Z442" s="19" t="s">
        <v>662</v>
      </c>
      <c r="AA442" s="95" t="s">
        <v>1775</v>
      </c>
    </row>
    <row r="443" spans="1:27" ht="38.25" x14ac:dyDescent="0.2">
      <c r="A443" s="59" t="s">
        <v>990</v>
      </c>
      <c r="B443" s="3" t="s">
        <v>28</v>
      </c>
      <c r="C443" s="46" t="s">
        <v>611</v>
      </c>
      <c r="D443" s="3" t="s">
        <v>428</v>
      </c>
      <c r="E443" s="3" t="s">
        <v>429</v>
      </c>
      <c r="F443" s="7" t="s">
        <v>362</v>
      </c>
      <c r="G443" s="3" t="s">
        <v>63</v>
      </c>
      <c r="H443" s="3">
        <v>1974</v>
      </c>
      <c r="I443" s="31">
        <v>27264</v>
      </c>
      <c r="J443" s="31">
        <v>27257</v>
      </c>
      <c r="K443" s="12" t="s">
        <v>291</v>
      </c>
      <c r="L443" s="34">
        <v>27880</v>
      </c>
      <c r="M443" s="4" t="s">
        <v>91</v>
      </c>
      <c r="N443" s="15">
        <v>1.7</v>
      </c>
      <c r="O443" s="15"/>
      <c r="P443" s="42"/>
      <c r="Q443" s="42"/>
      <c r="R443" s="42"/>
      <c r="S443" s="42"/>
      <c r="T443" s="15"/>
      <c r="U443" s="44"/>
      <c r="V443" s="44"/>
      <c r="W443" s="15"/>
      <c r="X443" s="42" t="s">
        <v>174</v>
      </c>
      <c r="Y443" s="42" t="s">
        <v>174</v>
      </c>
      <c r="Z443" s="19" t="s">
        <v>662</v>
      </c>
      <c r="AA443" s="95" t="s">
        <v>1777</v>
      </c>
    </row>
    <row r="444" spans="1:27" ht="38.25" x14ac:dyDescent="0.2">
      <c r="A444" s="59" t="s">
        <v>990</v>
      </c>
      <c r="B444" s="3" t="s">
        <v>28</v>
      </c>
      <c r="C444" s="46" t="s">
        <v>612</v>
      </c>
      <c r="D444" s="3" t="s">
        <v>97</v>
      </c>
      <c r="E444" s="95" t="s">
        <v>673</v>
      </c>
      <c r="F444" s="7" t="s">
        <v>863</v>
      </c>
      <c r="G444" s="7" t="s">
        <v>63</v>
      </c>
      <c r="H444" s="3">
        <v>1935</v>
      </c>
      <c r="I444" s="31"/>
      <c r="J444" s="31">
        <v>12817</v>
      </c>
      <c r="K444" s="12"/>
      <c r="L444" s="34">
        <v>13003</v>
      </c>
      <c r="M444" s="4"/>
      <c r="N444" s="15">
        <v>0.5</v>
      </c>
      <c r="O444" s="15"/>
      <c r="P444" s="96" t="s">
        <v>590</v>
      </c>
      <c r="Q444" s="96" t="s">
        <v>174</v>
      </c>
      <c r="R444" s="42"/>
      <c r="S444" s="42"/>
      <c r="T444" s="15"/>
      <c r="U444" s="44"/>
      <c r="V444" s="44"/>
      <c r="W444" s="32">
        <v>13003</v>
      </c>
      <c r="X444" s="42" t="s">
        <v>174</v>
      </c>
      <c r="Y444" s="42" t="s">
        <v>174</v>
      </c>
      <c r="Z444" s="19" t="s">
        <v>662</v>
      </c>
      <c r="AA444" s="95" t="s">
        <v>1778</v>
      </c>
    </row>
    <row r="445" spans="1:27" ht="76.5" x14ac:dyDescent="0.2">
      <c r="A445" s="59" t="s">
        <v>990</v>
      </c>
      <c r="B445" s="3" t="s">
        <v>28</v>
      </c>
      <c r="C445" s="46" t="s">
        <v>612</v>
      </c>
      <c r="D445" s="3" t="s">
        <v>572</v>
      </c>
      <c r="E445" s="3" t="s">
        <v>80</v>
      </c>
      <c r="F445" s="7" t="s">
        <v>863</v>
      </c>
      <c r="G445" s="7" t="s">
        <v>63</v>
      </c>
      <c r="H445" s="3">
        <v>1936</v>
      </c>
      <c r="I445" s="31"/>
      <c r="J445" s="31">
        <v>13339</v>
      </c>
      <c r="K445" s="12"/>
      <c r="L445" s="34">
        <v>13841</v>
      </c>
      <c r="M445" s="4"/>
      <c r="N445" s="15">
        <v>1.3</v>
      </c>
      <c r="O445" s="15"/>
      <c r="P445" s="96" t="s">
        <v>1779</v>
      </c>
      <c r="Q445" s="42" t="s">
        <v>174</v>
      </c>
      <c r="R445" s="42"/>
      <c r="S445" s="42"/>
      <c r="T445" s="15">
        <v>1902</v>
      </c>
      <c r="U445" s="44">
        <v>34</v>
      </c>
      <c r="V445" s="44">
        <v>35</v>
      </c>
      <c r="W445" s="15"/>
      <c r="X445" s="9" t="s">
        <v>918</v>
      </c>
      <c r="Y445" s="42" t="s">
        <v>174</v>
      </c>
      <c r="Z445" s="19" t="s">
        <v>662</v>
      </c>
      <c r="AA445" s="95" t="s">
        <v>1780</v>
      </c>
    </row>
    <row r="446" spans="1:27" ht="38.25" x14ac:dyDescent="0.2">
      <c r="A446" s="59" t="s">
        <v>990</v>
      </c>
      <c r="B446" s="3" t="s">
        <v>28</v>
      </c>
      <c r="C446" s="46" t="s">
        <v>612</v>
      </c>
      <c r="D446" s="3" t="s">
        <v>98</v>
      </c>
      <c r="E446" s="95" t="s">
        <v>1781</v>
      </c>
      <c r="F446" s="7" t="s">
        <v>362</v>
      </c>
      <c r="G446" s="7" t="s">
        <v>63</v>
      </c>
      <c r="H446" s="3">
        <v>1937</v>
      </c>
      <c r="I446" s="31"/>
      <c r="J446" s="34">
        <v>13841</v>
      </c>
      <c r="K446" s="12"/>
      <c r="L446" s="31">
        <v>14773</v>
      </c>
      <c r="M446" s="4"/>
      <c r="N446" s="15">
        <v>2.6</v>
      </c>
      <c r="O446" s="15"/>
      <c r="P446" s="96" t="s">
        <v>262</v>
      </c>
      <c r="Q446" s="96" t="s">
        <v>174</v>
      </c>
      <c r="R446" s="42"/>
      <c r="S446" s="42"/>
      <c r="T446" s="15"/>
      <c r="U446" s="44"/>
      <c r="V446" s="44"/>
      <c r="W446" s="15"/>
      <c r="X446" s="42" t="s">
        <v>174</v>
      </c>
      <c r="Y446" s="42" t="s">
        <v>174</v>
      </c>
      <c r="Z446" s="19" t="s">
        <v>662</v>
      </c>
      <c r="AA446" s="95" t="s">
        <v>1782</v>
      </c>
    </row>
    <row r="447" spans="1:27" ht="38.25" x14ac:dyDescent="0.2">
      <c r="A447" s="59" t="s">
        <v>990</v>
      </c>
      <c r="B447" s="3" t="s">
        <v>28</v>
      </c>
      <c r="C447" s="46" t="s">
        <v>612</v>
      </c>
      <c r="D447" s="3" t="s">
        <v>571</v>
      </c>
      <c r="E447" s="3" t="s">
        <v>589</v>
      </c>
      <c r="F447" s="7" t="s">
        <v>362</v>
      </c>
      <c r="G447" s="49" t="s">
        <v>63</v>
      </c>
      <c r="H447" s="3">
        <v>1940</v>
      </c>
      <c r="I447" s="12"/>
      <c r="J447" s="31">
        <v>14773</v>
      </c>
      <c r="K447" s="12"/>
      <c r="L447" s="33">
        <v>16354</v>
      </c>
      <c r="M447" s="5" t="s">
        <v>360</v>
      </c>
      <c r="N447" s="15">
        <v>4.3</v>
      </c>
      <c r="O447" s="15"/>
      <c r="P447" s="96" t="s">
        <v>1480</v>
      </c>
      <c r="Q447" s="96" t="s">
        <v>174</v>
      </c>
      <c r="R447" s="42"/>
      <c r="S447" s="42"/>
      <c r="T447" s="15"/>
      <c r="U447" s="44"/>
      <c r="V447" s="44"/>
      <c r="W447" s="15"/>
      <c r="X447" s="42" t="s">
        <v>174</v>
      </c>
      <c r="Y447" s="42" t="s">
        <v>174</v>
      </c>
      <c r="Z447" s="19" t="s">
        <v>662</v>
      </c>
      <c r="AA447" s="37" t="s">
        <v>1783</v>
      </c>
    </row>
    <row r="448" spans="1:27" ht="76.5" x14ac:dyDescent="0.2">
      <c r="A448" s="59" t="s">
        <v>990</v>
      </c>
      <c r="B448" s="3" t="s">
        <v>28</v>
      </c>
      <c r="C448" s="46" t="s">
        <v>612</v>
      </c>
      <c r="D448" s="3" t="s">
        <v>572</v>
      </c>
      <c r="E448" s="3" t="s">
        <v>80</v>
      </c>
      <c r="F448" s="7" t="s">
        <v>863</v>
      </c>
      <c r="G448" s="7" t="s">
        <v>63</v>
      </c>
      <c r="H448" s="3">
        <v>1944</v>
      </c>
      <c r="I448" s="12"/>
      <c r="J448" s="33">
        <v>16354</v>
      </c>
      <c r="K448" s="5" t="s">
        <v>360</v>
      </c>
      <c r="L448" s="34">
        <v>17076</v>
      </c>
      <c r="M448" s="4" t="s">
        <v>599</v>
      </c>
      <c r="N448" s="15">
        <v>2</v>
      </c>
      <c r="O448" s="15"/>
      <c r="P448" s="96" t="s">
        <v>1779</v>
      </c>
      <c r="Q448" s="42" t="s">
        <v>174</v>
      </c>
      <c r="R448" s="42"/>
      <c r="S448" s="42"/>
      <c r="T448" s="15">
        <v>1902</v>
      </c>
      <c r="U448" s="44">
        <v>42</v>
      </c>
      <c r="V448" s="44">
        <v>44</v>
      </c>
      <c r="W448" s="15"/>
      <c r="X448" s="9" t="s">
        <v>918</v>
      </c>
      <c r="Y448" s="42" t="s">
        <v>174</v>
      </c>
      <c r="Z448" s="19" t="s">
        <v>662</v>
      </c>
      <c r="AA448" s="95" t="s">
        <v>1780</v>
      </c>
    </row>
    <row r="449" spans="1:27" ht="140.25" x14ac:dyDescent="0.2">
      <c r="A449" s="59" t="s">
        <v>990</v>
      </c>
      <c r="B449" s="3" t="s">
        <v>28</v>
      </c>
      <c r="C449" s="46" t="s">
        <v>612</v>
      </c>
      <c r="D449" s="95" t="s">
        <v>535</v>
      </c>
      <c r="E449" s="95" t="s">
        <v>852</v>
      </c>
      <c r="F449" s="7" t="s">
        <v>362</v>
      </c>
      <c r="G449" s="49" t="s">
        <v>63</v>
      </c>
      <c r="H449" s="3">
        <v>1946</v>
      </c>
      <c r="I449" s="12"/>
      <c r="J449" s="34">
        <v>17076</v>
      </c>
      <c r="K449" s="4" t="s">
        <v>599</v>
      </c>
      <c r="L449" s="34">
        <v>20064</v>
      </c>
      <c r="M449" s="4" t="s">
        <v>247</v>
      </c>
      <c r="N449" s="15">
        <v>8.1999999999999993</v>
      </c>
      <c r="O449" s="15"/>
      <c r="P449" s="96" t="s">
        <v>608</v>
      </c>
      <c r="Q449" s="96" t="s">
        <v>174</v>
      </c>
      <c r="R449" s="46" t="s">
        <v>612</v>
      </c>
      <c r="S449" s="96" t="s">
        <v>173</v>
      </c>
      <c r="T449" s="97" t="s">
        <v>1785</v>
      </c>
      <c r="U449" s="44">
        <v>48</v>
      </c>
      <c r="V449" s="44">
        <v>56</v>
      </c>
      <c r="W449" s="22">
        <v>23809</v>
      </c>
      <c r="X449" s="42" t="s">
        <v>174</v>
      </c>
      <c r="Y449" s="42" t="s">
        <v>174</v>
      </c>
      <c r="Z449" s="19" t="s">
        <v>662</v>
      </c>
      <c r="AA449" s="95" t="s">
        <v>1784</v>
      </c>
    </row>
    <row r="450" spans="1:27" ht="51" x14ac:dyDescent="0.2">
      <c r="A450" s="59" t="s">
        <v>990</v>
      </c>
      <c r="B450" s="3" t="s">
        <v>28</v>
      </c>
      <c r="C450" s="46" t="s">
        <v>612</v>
      </c>
      <c r="D450" s="95" t="s">
        <v>536</v>
      </c>
      <c r="E450" s="95" t="s">
        <v>1420</v>
      </c>
      <c r="F450" s="7" t="s">
        <v>863</v>
      </c>
      <c r="G450" s="7" t="s">
        <v>499</v>
      </c>
      <c r="H450" s="3">
        <v>1954</v>
      </c>
      <c r="I450" s="12"/>
      <c r="J450" s="34">
        <v>20064</v>
      </c>
      <c r="K450" s="4" t="s">
        <v>247</v>
      </c>
      <c r="L450" s="34">
        <v>21576</v>
      </c>
      <c r="M450" s="4" t="s">
        <v>33</v>
      </c>
      <c r="N450" s="15">
        <v>4.0999999999999996</v>
      </c>
      <c r="O450" s="15"/>
      <c r="P450" s="42"/>
      <c r="Q450" s="42"/>
      <c r="R450" s="42"/>
      <c r="S450" s="42"/>
      <c r="T450" s="15"/>
      <c r="U450" s="44"/>
      <c r="V450" s="44"/>
      <c r="W450" s="15"/>
      <c r="X450" s="42" t="s">
        <v>174</v>
      </c>
      <c r="Y450" s="42" t="s">
        <v>174</v>
      </c>
      <c r="Z450" s="19" t="s">
        <v>662</v>
      </c>
      <c r="AA450" s="95" t="s">
        <v>1786</v>
      </c>
    </row>
    <row r="451" spans="1:27" ht="38.25" x14ac:dyDescent="0.2">
      <c r="A451" s="59" t="s">
        <v>990</v>
      </c>
      <c r="B451" s="3" t="s">
        <v>28</v>
      </c>
      <c r="C451" s="46" t="s">
        <v>612</v>
      </c>
      <c r="D451" s="3" t="s">
        <v>372</v>
      </c>
      <c r="E451" s="7" t="s">
        <v>591</v>
      </c>
      <c r="F451" s="7" t="s">
        <v>863</v>
      </c>
      <c r="G451" s="7" t="s">
        <v>63</v>
      </c>
      <c r="H451" s="13">
        <v>1959</v>
      </c>
      <c r="I451" s="13"/>
      <c r="J451" s="31">
        <v>21691</v>
      </c>
      <c r="K451" s="7" t="s">
        <v>117</v>
      </c>
      <c r="L451" s="31">
        <v>24933</v>
      </c>
      <c r="M451" s="7" t="s">
        <v>118</v>
      </c>
      <c r="N451" s="13">
        <v>9</v>
      </c>
      <c r="O451" s="13"/>
      <c r="P451" s="7"/>
      <c r="Q451" s="7"/>
      <c r="R451" s="7"/>
      <c r="S451" s="7"/>
      <c r="T451" s="13"/>
      <c r="U451" s="47"/>
      <c r="V451" s="47"/>
      <c r="W451" s="13"/>
      <c r="X451" s="7" t="s">
        <v>174</v>
      </c>
      <c r="Y451" s="7" t="s">
        <v>174</v>
      </c>
      <c r="Z451" s="19" t="s">
        <v>662</v>
      </c>
      <c r="AA451" s="95" t="s">
        <v>1787</v>
      </c>
    </row>
    <row r="452" spans="1:27" ht="153" x14ac:dyDescent="0.2">
      <c r="A452" s="59" t="s">
        <v>990</v>
      </c>
      <c r="B452" s="3" t="s">
        <v>28</v>
      </c>
      <c r="C452" s="46" t="s">
        <v>612</v>
      </c>
      <c r="D452" s="3" t="s">
        <v>373</v>
      </c>
      <c r="E452" s="7" t="s">
        <v>1159</v>
      </c>
      <c r="F452" s="7" t="s">
        <v>863</v>
      </c>
      <c r="G452" s="7" t="s">
        <v>63</v>
      </c>
      <c r="H452" s="13">
        <v>1968</v>
      </c>
      <c r="I452" s="13"/>
      <c r="J452" s="31">
        <v>24978</v>
      </c>
      <c r="K452" s="7" t="s">
        <v>119</v>
      </c>
      <c r="L452" s="31">
        <v>25770</v>
      </c>
      <c r="M452" s="7" t="s">
        <v>120</v>
      </c>
      <c r="N452" s="13">
        <v>2.2000000000000002</v>
      </c>
      <c r="O452" s="13"/>
      <c r="P452" s="7" t="s">
        <v>830</v>
      </c>
      <c r="Q452" s="7" t="s">
        <v>173</v>
      </c>
      <c r="R452" s="7"/>
      <c r="S452" s="7"/>
      <c r="T452" s="23">
        <v>907</v>
      </c>
      <c r="U452" s="47">
        <v>65</v>
      </c>
      <c r="V452" s="47">
        <v>68</v>
      </c>
      <c r="W452" s="23">
        <v>28474</v>
      </c>
      <c r="X452" s="48" t="s">
        <v>538</v>
      </c>
      <c r="Y452" s="7" t="s">
        <v>174</v>
      </c>
      <c r="Z452" s="19" t="s">
        <v>662</v>
      </c>
      <c r="AA452" s="95" t="s">
        <v>1770</v>
      </c>
    </row>
    <row r="453" spans="1:27" ht="140.25" x14ac:dyDescent="0.2">
      <c r="A453" s="59" t="s">
        <v>990</v>
      </c>
      <c r="B453" s="3" t="s">
        <v>28</v>
      </c>
      <c r="C453" s="46" t="s">
        <v>612</v>
      </c>
      <c r="D453" s="95" t="s">
        <v>682</v>
      </c>
      <c r="E453" s="3" t="s">
        <v>325</v>
      </c>
      <c r="F453" s="7" t="s">
        <v>362</v>
      </c>
      <c r="G453" s="49" t="s">
        <v>63</v>
      </c>
      <c r="H453" s="13">
        <v>1970</v>
      </c>
      <c r="I453" s="22">
        <v>25786</v>
      </c>
      <c r="J453" s="31">
        <v>25770</v>
      </c>
      <c r="K453" s="7" t="s">
        <v>120</v>
      </c>
      <c r="L453" s="31">
        <v>27078</v>
      </c>
      <c r="M453" s="7" t="s">
        <v>8</v>
      </c>
      <c r="N453" s="13">
        <v>3.5</v>
      </c>
      <c r="O453" s="13"/>
      <c r="P453" s="7" t="s">
        <v>595</v>
      </c>
      <c r="Q453" s="7" t="s">
        <v>174</v>
      </c>
      <c r="R453" s="7"/>
      <c r="S453" s="7"/>
      <c r="T453" s="13"/>
      <c r="U453" s="47"/>
      <c r="V453" s="47"/>
      <c r="W453" s="98">
        <v>39770</v>
      </c>
      <c r="X453" s="7" t="s">
        <v>174</v>
      </c>
      <c r="Y453" s="7" t="s">
        <v>174</v>
      </c>
      <c r="Z453" s="19" t="s">
        <v>662</v>
      </c>
      <c r="AA453" s="95" t="s">
        <v>1788</v>
      </c>
    </row>
    <row r="454" spans="1:27" ht="38.25" x14ac:dyDescent="0.2">
      <c r="A454" s="59" t="s">
        <v>990</v>
      </c>
      <c r="B454" s="3" t="s">
        <v>28</v>
      </c>
      <c r="C454" s="46" t="s">
        <v>612</v>
      </c>
      <c r="D454" s="3" t="s">
        <v>728</v>
      </c>
      <c r="E454" s="95" t="s">
        <v>1790</v>
      </c>
      <c r="F454" s="95" t="s">
        <v>845</v>
      </c>
      <c r="G454" s="3" t="s">
        <v>63</v>
      </c>
      <c r="H454" s="15">
        <v>1974</v>
      </c>
      <c r="I454" s="22">
        <v>27094</v>
      </c>
      <c r="J454" s="31">
        <v>27089</v>
      </c>
      <c r="K454" s="7" t="s">
        <v>965</v>
      </c>
      <c r="L454" s="31">
        <v>27144</v>
      </c>
      <c r="M454" s="7" t="s">
        <v>90</v>
      </c>
      <c r="N454" s="13">
        <v>0.2</v>
      </c>
      <c r="O454" s="13"/>
      <c r="P454" s="7"/>
      <c r="Q454" s="7"/>
      <c r="R454" s="7"/>
      <c r="S454" s="7"/>
      <c r="T454" s="13"/>
      <c r="U454" s="47"/>
      <c r="V454" s="47"/>
      <c r="W454" s="13"/>
      <c r="X454" s="7" t="s">
        <v>174</v>
      </c>
      <c r="Y454" s="7" t="s">
        <v>174</v>
      </c>
      <c r="Z454" s="7" t="s">
        <v>662</v>
      </c>
      <c r="AA454" s="95" t="s">
        <v>1789</v>
      </c>
    </row>
    <row r="455" spans="1:27" ht="38.25" x14ac:dyDescent="0.2">
      <c r="A455" s="59" t="s">
        <v>990</v>
      </c>
      <c r="B455" s="3" t="s">
        <v>28</v>
      </c>
      <c r="C455" s="46" t="s">
        <v>612</v>
      </c>
      <c r="D455" s="3" t="s">
        <v>664</v>
      </c>
      <c r="E455" s="95" t="s">
        <v>396</v>
      </c>
      <c r="F455" s="95" t="s">
        <v>863</v>
      </c>
      <c r="G455" s="7" t="s">
        <v>63</v>
      </c>
      <c r="H455" s="15">
        <v>1974</v>
      </c>
      <c r="I455" s="22">
        <v>27262</v>
      </c>
      <c r="J455" s="31">
        <v>27257</v>
      </c>
      <c r="K455" s="12" t="s">
        <v>291</v>
      </c>
      <c r="L455" s="34">
        <v>27880</v>
      </c>
      <c r="M455" s="4" t="s">
        <v>91</v>
      </c>
      <c r="N455" s="13">
        <v>1.7</v>
      </c>
      <c r="O455" s="13"/>
      <c r="P455" s="7" t="s">
        <v>597</v>
      </c>
      <c r="Q455" s="7" t="s">
        <v>174</v>
      </c>
      <c r="R455" s="7"/>
      <c r="S455" s="7"/>
      <c r="T455" s="13"/>
      <c r="U455" s="47"/>
      <c r="V455" s="47"/>
      <c r="W455" s="13"/>
      <c r="X455" s="7" t="s">
        <v>174</v>
      </c>
      <c r="Y455" s="7" t="s">
        <v>174</v>
      </c>
      <c r="Z455" s="7" t="s">
        <v>662</v>
      </c>
      <c r="AA455" s="95" t="s">
        <v>1791</v>
      </c>
    </row>
    <row r="456" spans="1:27" x14ac:dyDescent="0.2">
      <c r="R456" s="92"/>
      <c r="S456" s="92"/>
      <c r="W456" s="92"/>
      <c r="Z456" s="91"/>
      <c r="AA456" s="92"/>
    </row>
    <row r="457" spans="1:27" x14ac:dyDescent="0.2">
      <c r="A457" s="1" t="s">
        <v>1653</v>
      </c>
      <c r="R457" s="92"/>
      <c r="S457" s="92"/>
      <c r="W457" s="92"/>
      <c r="Z457" s="91"/>
      <c r="AA457" s="92"/>
    </row>
    <row r="458" spans="1:27" ht="15" x14ac:dyDescent="0.2">
      <c r="A458" s="145" t="s">
        <v>1704</v>
      </c>
      <c r="C458" s="93"/>
      <c r="E458" s="74"/>
      <c r="R458" s="92"/>
      <c r="S458" s="92"/>
      <c r="W458" s="92"/>
      <c r="Z458" s="91"/>
      <c r="AA458" s="92"/>
    </row>
    <row r="459" spans="1:27" ht="15" x14ac:dyDescent="0.2">
      <c r="A459" s="145" t="s">
        <v>1654</v>
      </c>
      <c r="C459" s="93"/>
      <c r="R459" s="92"/>
      <c r="S459" s="92"/>
      <c r="W459" s="92"/>
      <c r="Z459" s="91"/>
      <c r="AA459" s="92"/>
    </row>
    <row r="460" spans="1:27" ht="15" x14ac:dyDescent="0.2">
      <c r="A460" s="145" t="s">
        <v>1655</v>
      </c>
      <c r="C460" s="93"/>
      <c r="R460" s="92"/>
      <c r="S460" s="92"/>
      <c r="W460" s="92"/>
      <c r="Z460" s="91"/>
      <c r="AA460" s="92"/>
    </row>
    <row r="461" spans="1:27" ht="15" x14ac:dyDescent="0.2">
      <c r="A461" s="145" t="s">
        <v>1656</v>
      </c>
      <c r="C461" s="93"/>
      <c r="R461" s="92"/>
      <c r="S461" s="92"/>
      <c r="W461" s="92"/>
      <c r="Z461" s="91"/>
      <c r="AA461" s="92"/>
    </row>
    <row r="462" spans="1:27" ht="15" x14ac:dyDescent="0.2">
      <c r="A462" s="145" t="s">
        <v>1703</v>
      </c>
      <c r="C462" s="93"/>
      <c r="R462" s="92"/>
      <c r="S462" s="92"/>
      <c r="W462" s="92"/>
      <c r="Z462" s="91"/>
      <c r="AA462" s="92"/>
    </row>
    <row r="463" spans="1:27" ht="15" x14ac:dyDescent="0.2">
      <c r="A463" s="145" t="s">
        <v>1657</v>
      </c>
      <c r="C463" s="93"/>
      <c r="R463" s="92"/>
      <c r="S463" s="92"/>
      <c r="W463" s="92"/>
      <c r="Z463" s="91"/>
      <c r="AA463" s="92"/>
    </row>
    <row r="464" spans="1:27" ht="15" x14ac:dyDescent="0.2">
      <c r="A464" s="142"/>
      <c r="R464" s="92"/>
      <c r="S464" s="92"/>
      <c r="W464" s="92"/>
      <c r="Z464" s="91"/>
      <c r="AA464" s="92"/>
    </row>
    <row r="465" spans="1:27" ht="15" x14ac:dyDescent="0.2">
      <c r="A465" s="142"/>
      <c r="R465" s="92"/>
      <c r="S465" s="92"/>
      <c r="W465" s="92"/>
      <c r="Z465" s="91"/>
      <c r="AA465" s="92"/>
    </row>
    <row r="466" spans="1:27" ht="15" x14ac:dyDescent="0.2">
      <c r="A466" s="142"/>
      <c r="R466" s="92"/>
      <c r="S466" s="92"/>
      <c r="W466" s="92"/>
      <c r="Z466" s="91"/>
      <c r="AA466" s="92"/>
    </row>
    <row r="467" spans="1:27" x14ac:dyDescent="0.2">
      <c r="R467" s="92"/>
      <c r="S467" s="92"/>
      <c r="W467" s="92"/>
      <c r="Z467" s="91"/>
      <c r="AA467" s="92"/>
    </row>
    <row r="468" spans="1:27" ht="15" x14ac:dyDescent="0.2">
      <c r="A468" s="142"/>
      <c r="R468" s="92"/>
      <c r="S468" s="92"/>
      <c r="W468" s="92"/>
      <c r="Z468" s="91"/>
      <c r="AA468" s="92"/>
    </row>
    <row r="469" spans="1:27" ht="14.25" x14ac:dyDescent="0.2">
      <c r="A469" s="143"/>
      <c r="R469" s="92"/>
      <c r="S469" s="92"/>
      <c r="W469" s="92"/>
      <c r="Z469" s="91"/>
      <c r="AA469" s="92"/>
    </row>
    <row r="470" spans="1:27" x14ac:dyDescent="0.2">
      <c r="A470" s="144"/>
      <c r="R470" s="92"/>
      <c r="S470" s="92"/>
      <c r="W470" s="92"/>
      <c r="Z470" s="91"/>
      <c r="AA470" s="92"/>
    </row>
    <row r="471" spans="1:27" x14ac:dyDescent="0.2">
      <c r="A471" s="144"/>
      <c r="R471" s="92"/>
      <c r="S471" s="92"/>
      <c r="W471" s="92"/>
      <c r="Z471" s="91"/>
      <c r="AA471" s="92"/>
    </row>
    <row r="472" spans="1:27" x14ac:dyDescent="0.2">
      <c r="A472" s="144"/>
      <c r="R472" s="92"/>
      <c r="S472" s="92"/>
      <c r="W472" s="92"/>
      <c r="Z472" s="91"/>
      <c r="AA472" s="92"/>
    </row>
    <row r="473" spans="1:27" x14ac:dyDescent="0.2">
      <c r="A473" s="144"/>
      <c r="R473" s="92"/>
      <c r="S473" s="92"/>
      <c r="W473" s="92"/>
      <c r="Z473" s="91"/>
      <c r="AA473" s="92"/>
    </row>
    <row r="474" spans="1:27" x14ac:dyDescent="0.2">
      <c r="A474" s="144"/>
      <c r="R474" s="92"/>
      <c r="S474" s="92"/>
      <c r="W474" s="92"/>
      <c r="Z474" s="91"/>
      <c r="AA474" s="92"/>
    </row>
    <row r="475" spans="1:27" x14ac:dyDescent="0.2">
      <c r="A475" s="144"/>
      <c r="R475" s="92"/>
      <c r="S475" s="92"/>
      <c r="W475" s="92"/>
      <c r="Z475" s="91"/>
      <c r="AA475" s="92"/>
    </row>
    <row r="476" spans="1:27" x14ac:dyDescent="0.2">
      <c r="A476" s="144"/>
      <c r="C476" s="93"/>
      <c r="R476" s="92"/>
      <c r="S476" s="92"/>
      <c r="W476" s="92"/>
      <c r="Z476" s="91"/>
      <c r="AA476" s="92"/>
    </row>
    <row r="477" spans="1:27" x14ac:dyDescent="0.2">
      <c r="A477" s="144"/>
      <c r="R477" s="92"/>
      <c r="S477" s="92"/>
      <c r="W477" s="92"/>
      <c r="Z477" s="91"/>
      <c r="AA477" s="92"/>
    </row>
    <row r="478" spans="1:27" x14ac:dyDescent="0.2">
      <c r="A478" s="144"/>
      <c r="R478" s="92"/>
      <c r="S478" s="92"/>
      <c r="W478" s="92"/>
      <c r="Z478" s="91"/>
      <c r="AA478" s="92"/>
    </row>
    <row r="479" spans="1:27" x14ac:dyDescent="0.2">
      <c r="A479" s="144"/>
      <c r="R479" s="92"/>
      <c r="S479" s="92"/>
      <c r="W479" s="92"/>
      <c r="Z479" s="91"/>
      <c r="AA479" s="92"/>
    </row>
    <row r="480" spans="1:27" x14ac:dyDescent="0.2">
      <c r="A480" s="144"/>
      <c r="R480" s="92"/>
      <c r="S480" s="92"/>
      <c r="W480" s="92"/>
      <c r="Z480" s="91"/>
      <c r="AA480" s="92"/>
    </row>
    <row r="481" spans="1:27" x14ac:dyDescent="0.2">
      <c r="A481" s="144"/>
      <c r="R481" s="92"/>
      <c r="S481" s="92"/>
      <c r="W481" s="92"/>
      <c r="Z481" s="91"/>
      <c r="AA481" s="92"/>
    </row>
    <row r="482" spans="1:27" x14ac:dyDescent="0.2">
      <c r="A482" s="144"/>
      <c r="R482" s="92"/>
      <c r="S482" s="92"/>
      <c r="W482" s="92"/>
      <c r="Z482" s="91"/>
      <c r="AA482" s="92"/>
    </row>
    <row r="483" spans="1:27" x14ac:dyDescent="0.2">
      <c r="A483" s="144"/>
      <c r="R483" s="92"/>
      <c r="S483" s="92"/>
      <c r="W483" s="92"/>
      <c r="Z483" s="91"/>
      <c r="AA483" s="92"/>
    </row>
    <row r="484" spans="1:27" x14ac:dyDescent="0.2">
      <c r="A484" s="144"/>
      <c r="R484" s="92"/>
      <c r="S484" s="92"/>
      <c r="W484" s="92"/>
      <c r="Z484" s="91"/>
      <c r="AA484" s="92"/>
    </row>
    <row r="485" spans="1:27" x14ac:dyDescent="0.2">
      <c r="A485" s="144"/>
      <c r="R485" s="92"/>
      <c r="S485" s="92"/>
      <c r="W485" s="92"/>
      <c r="Z485" s="91"/>
      <c r="AA485" s="92"/>
    </row>
    <row r="486" spans="1:27" x14ac:dyDescent="0.2">
      <c r="A486" s="144"/>
      <c r="R486" s="92"/>
      <c r="S486" s="92"/>
      <c r="W486" s="92"/>
      <c r="Z486" s="91"/>
      <c r="AA486" s="92"/>
    </row>
    <row r="487" spans="1:27" x14ac:dyDescent="0.2">
      <c r="A487" s="144"/>
      <c r="R487" s="92"/>
      <c r="S487" s="92"/>
      <c r="W487" s="92"/>
      <c r="Z487" s="91"/>
      <c r="AA487" s="92"/>
    </row>
    <row r="488" spans="1:27" x14ac:dyDescent="0.2">
      <c r="A488" s="144"/>
      <c r="R488" s="92"/>
      <c r="S488" s="92"/>
      <c r="W488" s="92"/>
      <c r="Z488" s="91"/>
      <c r="AA488" s="92"/>
    </row>
    <row r="489" spans="1:27" x14ac:dyDescent="0.2">
      <c r="A489" s="144"/>
      <c r="R489" s="92"/>
      <c r="S489" s="92"/>
      <c r="W489" s="92"/>
      <c r="Z489" s="91"/>
      <c r="AA489" s="92"/>
    </row>
    <row r="490" spans="1:27" x14ac:dyDescent="0.2">
      <c r="R490" s="92"/>
      <c r="S490" s="92"/>
      <c r="W490" s="92"/>
      <c r="Z490" s="91"/>
      <c r="AA490" s="92"/>
    </row>
    <row r="491" spans="1:27" x14ac:dyDescent="0.2">
      <c r="R491" s="92"/>
      <c r="S491" s="92"/>
      <c r="W491" s="92"/>
      <c r="Z491" s="91"/>
      <c r="AA491" s="92"/>
    </row>
    <row r="492" spans="1:27" x14ac:dyDescent="0.2">
      <c r="R492" s="92"/>
      <c r="S492" s="92"/>
      <c r="W492" s="92"/>
      <c r="Z492" s="91"/>
      <c r="AA492" s="92"/>
    </row>
    <row r="493" spans="1:27" x14ac:dyDescent="0.2">
      <c r="R493" s="92"/>
      <c r="S493" s="92"/>
      <c r="W493" s="92"/>
      <c r="Z493" s="91"/>
      <c r="AA493" s="92"/>
    </row>
    <row r="494" spans="1:27" x14ac:dyDescent="0.2">
      <c r="N494" s="92"/>
      <c r="R494" s="92"/>
      <c r="S494" s="92"/>
      <c r="W494" s="92"/>
      <c r="Z494" s="91"/>
      <c r="AA494" s="92"/>
    </row>
    <row r="495" spans="1:27" x14ac:dyDescent="0.2">
      <c r="N495" s="92"/>
      <c r="R495" s="92"/>
      <c r="S495" s="92"/>
      <c r="W495" s="92"/>
      <c r="Z495" s="91"/>
      <c r="AA495" s="92"/>
    </row>
    <row r="496" spans="1:27" x14ac:dyDescent="0.2">
      <c r="N496" s="92"/>
      <c r="R496" s="92"/>
      <c r="S496" s="92"/>
      <c r="W496" s="92"/>
      <c r="Z496" s="91"/>
      <c r="AA496" s="92"/>
    </row>
    <row r="497" spans="14:27" x14ac:dyDescent="0.2">
      <c r="N497" s="92"/>
      <c r="R497" s="92"/>
      <c r="S497" s="92"/>
      <c r="W497" s="92"/>
      <c r="Z497" s="91"/>
      <c r="AA497" s="92"/>
    </row>
    <row r="498" spans="14:27" x14ac:dyDescent="0.2">
      <c r="N498" s="92"/>
      <c r="R498" s="92"/>
      <c r="S498" s="92"/>
      <c r="W498" s="92"/>
      <c r="Z498" s="91"/>
      <c r="AA498" s="92"/>
    </row>
    <row r="499" spans="14:27" x14ac:dyDescent="0.2">
      <c r="N499" s="92"/>
      <c r="R499" s="92"/>
      <c r="S499" s="92"/>
      <c r="W499" s="92"/>
      <c r="Z499" s="91"/>
      <c r="AA499" s="92"/>
    </row>
    <row r="500" spans="14:27" x14ac:dyDescent="0.2">
      <c r="N500" s="92"/>
      <c r="R500" s="92"/>
      <c r="S500" s="92"/>
      <c r="W500" s="92"/>
      <c r="Z500" s="91"/>
      <c r="AA500" s="92"/>
    </row>
    <row r="501" spans="14:27" x14ac:dyDescent="0.2">
      <c r="N501" s="92"/>
      <c r="R501" s="92"/>
      <c r="S501" s="92"/>
      <c r="W501" s="92"/>
      <c r="Z501" s="91"/>
      <c r="AA501" s="92"/>
    </row>
    <row r="502" spans="14:27" x14ac:dyDescent="0.2">
      <c r="N502" s="92"/>
      <c r="R502" s="92"/>
      <c r="S502" s="92"/>
      <c r="W502" s="92"/>
      <c r="Z502" s="91"/>
      <c r="AA502" s="92"/>
    </row>
    <row r="503" spans="14:27" x14ac:dyDescent="0.2">
      <c r="N503" s="92"/>
      <c r="R503" s="92"/>
      <c r="S503" s="92"/>
      <c r="W503" s="92"/>
      <c r="Z503" s="91"/>
      <c r="AA503" s="92"/>
    </row>
    <row r="504" spans="14:27" x14ac:dyDescent="0.2">
      <c r="N504" s="92"/>
      <c r="R504" s="92"/>
      <c r="S504" s="92"/>
      <c r="W504" s="92"/>
      <c r="Z504" s="91"/>
      <c r="AA504" s="92"/>
    </row>
    <row r="505" spans="14:27" x14ac:dyDescent="0.2">
      <c r="N505" s="92"/>
      <c r="R505" s="92"/>
      <c r="S505" s="92"/>
      <c r="W505" s="92"/>
      <c r="Z505" s="91"/>
      <c r="AA505" s="92"/>
    </row>
    <row r="506" spans="14:27" x14ac:dyDescent="0.2">
      <c r="N506" s="92"/>
      <c r="R506" s="92"/>
      <c r="S506" s="92"/>
      <c r="W506" s="92"/>
      <c r="Z506" s="91"/>
      <c r="AA506" s="92"/>
    </row>
    <row r="507" spans="14:27" x14ac:dyDescent="0.2">
      <c r="N507" s="92"/>
      <c r="R507" s="92"/>
      <c r="S507" s="92"/>
      <c r="W507" s="92"/>
      <c r="Z507" s="91"/>
      <c r="AA507" s="92"/>
    </row>
    <row r="508" spans="14:27" x14ac:dyDescent="0.2">
      <c r="N508" s="92"/>
      <c r="R508" s="92"/>
      <c r="S508" s="92"/>
      <c r="W508" s="92"/>
      <c r="Z508" s="91"/>
      <c r="AA508" s="92"/>
    </row>
    <row r="509" spans="14:27" x14ac:dyDescent="0.2">
      <c r="N509" s="92"/>
      <c r="R509" s="92"/>
      <c r="S509" s="92"/>
      <c r="W509" s="92"/>
      <c r="Z509" s="91"/>
      <c r="AA509" s="92"/>
    </row>
    <row r="510" spans="14:27" x14ac:dyDescent="0.2">
      <c r="N510" s="92"/>
      <c r="R510" s="92"/>
      <c r="S510" s="92"/>
      <c r="W510" s="92"/>
      <c r="Z510" s="91"/>
      <c r="AA510" s="92"/>
    </row>
    <row r="511" spans="14:27" x14ac:dyDescent="0.2">
      <c r="N511" s="92"/>
      <c r="R511" s="92"/>
      <c r="S511" s="92"/>
      <c r="W511" s="92"/>
      <c r="Z511" s="91"/>
      <c r="AA511" s="92"/>
    </row>
    <row r="512" spans="14:27" x14ac:dyDescent="0.2">
      <c r="N512" s="92"/>
      <c r="R512" s="92"/>
      <c r="S512" s="92"/>
      <c r="W512" s="92"/>
      <c r="Z512" s="91"/>
      <c r="AA512" s="92"/>
    </row>
    <row r="513" spans="14:27" x14ac:dyDescent="0.2">
      <c r="N513" s="92"/>
      <c r="R513" s="92"/>
      <c r="S513" s="92"/>
      <c r="W513" s="92"/>
      <c r="Z513" s="91"/>
      <c r="AA513" s="92"/>
    </row>
    <row r="514" spans="14:27" x14ac:dyDescent="0.2">
      <c r="N514" s="92"/>
      <c r="R514" s="92"/>
      <c r="S514" s="92"/>
      <c r="W514" s="92"/>
      <c r="Z514" s="91"/>
      <c r="AA514" s="92"/>
    </row>
    <row r="515" spans="14:27" x14ac:dyDescent="0.2">
      <c r="N515" s="92"/>
      <c r="R515" s="92"/>
      <c r="S515" s="92"/>
      <c r="W515" s="92"/>
      <c r="Z515" s="91"/>
      <c r="AA515" s="92"/>
    </row>
    <row r="516" spans="14:27" x14ac:dyDescent="0.2">
      <c r="N516" s="92"/>
      <c r="R516" s="92"/>
      <c r="S516" s="92"/>
      <c r="W516" s="92"/>
      <c r="Z516" s="91"/>
      <c r="AA516" s="92"/>
    </row>
    <row r="517" spans="14:27" x14ac:dyDescent="0.2">
      <c r="N517" s="92"/>
      <c r="R517" s="92"/>
      <c r="S517" s="92"/>
      <c r="W517" s="92"/>
      <c r="Z517" s="91"/>
      <c r="AA517" s="92"/>
    </row>
    <row r="518" spans="14:27" x14ac:dyDescent="0.2">
      <c r="N518" s="92"/>
      <c r="R518" s="92"/>
      <c r="S518" s="92"/>
      <c r="W518" s="92"/>
      <c r="Z518" s="91"/>
      <c r="AA518" s="92"/>
    </row>
    <row r="519" spans="14:27" x14ac:dyDescent="0.2">
      <c r="N519" s="92"/>
      <c r="R519" s="92"/>
      <c r="S519" s="92"/>
      <c r="W519" s="92"/>
      <c r="Z519" s="91"/>
      <c r="AA519" s="92"/>
    </row>
    <row r="520" spans="14:27" x14ac:dyDescent="0.2">
      <c r="N520" s="92"/>
      <c r="R520" s="92"/>
      <c r="S520" s="92"/>
      <c r="W520" s="92"/>
      <c r="Z520" s="91"/>
      <c r="AA520" s="92"/>
    </row>
    <row r="521" spans="14:27" x14ac:dyDescent="0.2">
      <c r="N521" s="92"/>
      <c r="R521" s="92"/>
      <c r="S521" s="92"/>
      <c r="W521" s="92"/>
      <c r="Z521" s="91"/>
      <c r="AA521" s="92"/>
    </row>
    <row r="522" spans="14:27" x14ac:dyDescent="0.2">
      <c r="N522" s="92"/>
      <c r="R522" s="92"/>
      <c r="S522" s="92"/>
      <c r="W522" s="92"/>
      <c r="Z522" s="91"/>
      <c r="AA522" s="92"/>
    </row>
    <row r="523" spans="14:27" x14ac:dyDescent="0.2">
      <c r="N523" s="92"/>
      <c r="R523" s="92"/>
      <c r="S523" s="92"/>
      <c r="W523" s="92"/>
      <c r="Z523" s="91"/>
      <c r="AA523" s="92"/>
    </row>
    <row r="524" spans="14:27" x14ac:dyDescent="0.2">
      <c r="N524" s="92"/>
      <c r="R524" s="92"/>
      <c r="S524" s="92"/>
      <c r="W524" s="92"/>
      <c r="Z524" s="91"/>
      <c r="AA524" s="92"/>
    </row>
    <row r="525" spans="14:27" x14ac:dyDescent="0.2">
      <c r="N525" s="92"/>
      <c r="R525" s="92"/>
      <c r="S525" s="92"/>
      <c r="W525" s="92"/>
      <c r="Z525" s="91"/>
      <c r="AA525" s="92"/>
    </row>
    <row r="526" spans="14:27" x14ac:dyDescent="0.2">
      <c r="N526" s="92"/>
      <c r="R526" s="92"/>
      <c r="S526" s="92"/>
      <c r="W526" s="92"/>
      <c r="Z526" s="91"/>
      <c r="AA526" s="92"/>
    </row>
    <row r="527" spans="14:27" x14ac:dyDescent="0.2">
      <c r="N527" s="92"/>
      <c r="R527" s="92"/>
      <c r="S527" s="92"/>
      <c r="W527" s="92"/>
      <c r="Z527" s="91"/>
      <c r="AA527" s="92"/>
    </row>
    <row r="528" spans="14:27" x14ac:dyDescent="0.2">
      <c r="N528" s="92"/>
      <c r="R528" s="92"/>
      <c r="S528" s="92"/>
      <c r="W528" s="92"/>
      <c r="Z528" s="91"/>
      <c r="AA528" s="92"/>
    </row>
    <row r="529" spans="14:27" x14ac:dyDescent="0.2">
      <c r="N529" s="92"/>
      <c r="R529" s="92"/>
      <c r="S529" s="92"/>
      <c r="W529" s="92"/>
      <c r="Z529" s="91"/>
      <c r="AA529" s="92"/>
    </row>
    <row r="530" spans="14:27" x14ac:dyDescent="0.2">
      <c r="N530" s="92"/>
      <c r="R530" s="92"/>
      <c r="S530" s="92"/>
      <c r="W530" s="92"/>
      <c r="Z530" s="91"/>
      <c r="AA530" s="92"/>
    </row>
    <row r="531" spans="14:27" x14ac:dyDescent="0.2">
      <c r="N531" s="92"/>
      <c r="R531" s="92"/>
      <c r="S531" s="92"/>
      <c r="W531" s="92"/>
      <c r="Z531" s="91"/>
      <c r="AA531" s="92"/>
    </row>
    <row r="532" spans="14:27" x14ac:dyDescent="0.2">
      <c r="N532" s="92"/>
      <c r="R532" s="92"/>
      <c r="S532" s="92"/>
      <c r="W532" s="92"/>
      <c r="Z532" s="91"/>
      <c r="AA532" s="92"/>
    </row>
    <row r="533" spans="14:27" x14ac:dyDescent="0.2">
      <c r="N533" s="92"/>
      <c r="R533" s="92"/>
      <c r="S533" s="92"/>
      <c r="W533" s="92"/>
      <c r="Z533" s="91"/>
      <c r="AA533" s="92"/>
    </row>
    <row r="534" spans="14:27" x14ac:dyDescent="0.2">
      <c r="N534" s="92"/>
      <c r="R534" s="92"/>
      <c r="S534" s="92"/>
      <c r="W534" s="92"/>
      <c r="Z534" s="91"/>
      <c r="AA534" s="92"/>
    </row>
    <row r="535" spans="14:27" x14ac:dyDescent="0.2">
      <c r="N535" s="92"/>
      <c r="R535" s="92"/>
      <c r="S535" s="92"/>
      <c r="W535" s="92"/>
      <c r="Z535" s="91"/>
      <c r="AA535" s="92"/>
    </row>
    <row r="536" spans="14:27" x14ac:dyDescent="0.2">
      <c r="N536" s="92"/>
      <c r="R536" s="92"/>
      <c r="S536" s="92"/>
      <c r="W536" s="92"/>
      <c r="Z536" s="91"/>
      <c r="AA536" s="92"/>
    </row>
    <row r="537" spans="14:27" x14ac:dyDescent="0.2">
      <c r="N537" s="92"/>
      <c r="R537" s="92"/>
      <c r="S537" s="92"/>
      <c r="W537" s="92"/>
      <c r="Z537" s="91"/>
      <c r="AA537" s="92"/>
    </row>
    <row r="538" spans="14:27" x14ac:dyDescent="0.2">
      <c r="N538" s="92"/>
      <c r="R538" s="92"/>
      <c r="S538" s="92"/>
      <c r="W538" s="92"/>
      <c r="Z538" s="91"/>
      <c r="AA538" s="92"/>
    </row>
    <row r="539" spans="14:27" x14ac:dyDescent="0.2">
      <c r="N539" s="92"/>
      <c r="R539" s="92"/>
      <c r="S539" s="92"/>
      <c r="W539" s="92"/>
      <c r="Z539" s="91"/>
      <c r="AA539" s="92"/>
    </row>
    <row r="540" spans="14:27" x14ac:dyDescent="0.2">
      <c r="N540" s="92"/>
      <c r="R540" s="92"/>
      <c r="S540" s="92"/>
      <c r="W540" s="92"/>
      <c r="Z540" s="91"/>
      <c r="AA540" s="92"/>
    </row>
    <row r="541" spans="14:27" x14ac:dyDescent="0.2">
      <c r="N541" s="92"/>
      <c r="R541" s="92"/>
      <c r="S541" s="92"/>
      <c r="W541" s="92"/>
      <c r="Z541" s="91"/>
      <c r="AA541" s="92"/>
    </row>
    <row r="542" spans="14:27" x14ac:dyDescent="0.2">
      <c r="N542" s="92"/>
      <c r="R542" s="92"/>
      <c r="S542" s="92"/>
      <c r="W542" s="92"/>
      <c r="Z542" s="91"/>
      <c r="AA542" s="92"/>
    </row>
    <row r="543" spans="14:27" x14ac:dyDescent="0.2">
      <c r="N543" s="92"/>
      <c r="R543" s="92"/>
      <c r="S543" s="92"/>
      <c r="W543" s="92"/>
      <c r="Z543" s="91"/>
      <c r="AA543" s="92"/>
    </row>
    <row r="544" spans="14:27" x14ac:dyDescent="0.2">
      <c r="N544" s="92"/>
      <c r="R544" s="92"/>
      <c r="S544" s="92"/>
      <c r="W544" s="92"/>
      <c r="Z544" s="91"/>
      <c r="AA544" s="92"/>
    </row>
    <row r="545" spans="14:27" x14ac:dyDescent="0.2">
      <c r="N545" s="92"/>
      <c r="R545" s="92"/>
      <c r="S545" s="92"/>
      <c r="W545" s="92"/>
      <c r="Z545" s="91"/>
      <c r="AA545" s="92"/>
    </row>
    <row r="546" spans="14:27" x14ac:dyDescent="0.2">
      <c r="N546" s="92"/>
      <c r="R546" s="92"/>
      <c r="S546" s="92"/>
      <c r="W546" s="92"/>
      <c r="Z546" s="91"/>
      <c r="AA546" s="92"/>
    </row>
    <row r="547" spans="14:27" x14ac:dyDescent="0.2">
      <c r="N547" s="92"/>
      <c r="R547" s="92"/>
      <c r="S547" s="92"/>
      <c r="W547" s="92"/>
      <c r="Z547" s="91"/>
      <c r="AA547" s="92"/>
    </row>
    <row r="548" spans="14:27" x14ac:dyDescent="0.2">
      <c r="N548" s="92"/>
      <c r="R548" s="92"/>
      <c r="S548" s="92"/>
      <c r="W548" s="92"/>
      <c r="Z548" s="91"/>
      <c r="AA548" s="92"/>
    </row>
    <row r="549" spans="14:27" x14ac:dyDescent="0.2">
      <c r="N549" s="92"/>
      <c r="R549" s="92"/>
      <c r="S549" s="92"/>
      <c r="W549" s="92"/>
      <c r="Z549" s="91"/>
      <c r="AA549" s="92"/>
    </row>
    <row r="550" spans="14:27" x14ac:dyDescent="0.2">
      <c r="N550" s="92"/>
      <c r="R550" s="92"/>
      <c r="S550" s="92"/>
      <c r="W550" s="92"/>
      <c r="Z550" s="91"/>
      <c r="AA550" s="92"/>
    </row>
    <row r="551" spans="14:27" x14ac:dyDescent="0.2">
      <c r="N551" s="92"/>
      <c r="R551" s="92"/>
      <c r="S551" s="92"/>
      <c r="W551" s="92"/>
      <c r="Z551" s="91"/>
      <c r="AA551" s="92"/>
    </row>
    <row r="552" spans="14:27" x14ac:dyDescent="0.2">
      <c r="N552" s="92"/>
      <c r="R552" s="92"/>
      <c r="S552" s="92"/>
      <c r="W552" s="92"/>
      <c r="Z552" s="91"/>
      <c r="AA552" s="92"/>
    </row>
    <row r="553" spans="14:27" x14ac:dyDescent="0.2">
      <c r="N553" s="92"/>
      <c r="R553" s="92"/>
      <c r="S553" s="92"/>
      <c r="W553" s="92"/>
      <c r="Z553" s="91"/>
      <c r="AA553" s="92"/>
    </row>
    <row r="554" spans="14:27" x14ac:dyDescent="0.2">
      <c r="N554" s="92"/>
      <c r="R554" s="92"/>
      <c r="S554" s="92"/>
      <c r="W554" s="92"/>
      <c r="Z554" s="91"/>
      <c r="AA554" s="92"/>
    </row>
    <row r="555" spans="14:27" x14ac:dyDescent="0.2">
      <c r="N555" s="92"/>
      <c r="R555" s="92"/>
      <c r="S555" s="92"/>
      <c r="W555" s="92"/>
      <c r="Z555" s="91"/>
      <c r="AA555" s="92"/>
    </row>
    <row r="556" spans="14:27" x14ac:dyDescent="0.2">
      <c r="N556" s="92"/>
      <c r="R556" s="92"/>
      <c r="S556" s="92"/>
      <c r="W556" s="92"/>
      <c r="Z556" s="91"/>
      <c r="AA556" s="92"/>
    </row>
    <row r="557" spans="14:27" x14ac:dyDescent="0.2">
      <c r="N557" s="92"/>
      <c r="R557" s="92"/>
      <c r="S557" s="92"/>
      <c r="W557" s="92"/>
      <c r="Z557" s="91"/>
      <c r="AA557" s="92"/>
    </row>
    <row r="558" spans="14:27" x14ac:dyDescent="0.2">
      <c r="N558" s="92"/>
      <c r="R558" s="92"/>
      <c r="S558" s="92"/>
      <c r="W558" s="92"/>
      <c r="Z558" s="91"/>
      <c r="AA558" s="92"/>
    </row>
    <row r="559" spans="14:27" x14ac:dyDescent="0.2">
      <c r="N559" s="92"/>
      <c r="R559" s="92"/>
      <c r="S559" s="92"/>
      <c r="W559" s="92"/>
      <c r="Z559" s="91"/>
      <c r="AA559" s="92"/>
    </row>
    <row r="560" spans="14:27" x14ac:dyDescent="0.2">
      <c r="N560" s="92"/>
      <c r="R560" s="92"/>
      <c r="S560" s="92"/>
      <c r="W560" s="92"/>
      <c r="Z560" s="91"/>
      <c r="AA560" s="92"/>
    </row>
    <row r="561" spans="14:27" x14ac:dyDescent="0.2">
      <c r="N561" s="92"/>
      <c r="R561" s="92"/>
      <c r="S561" s="92"/>
      <c r="W561" s="92"/>
      <c r="Z561" s="91"/>
      <c r="AA561" s="92"/>
    </row>
    <row r="562" spans="14:27" x14ac:dyDescent="0.2">
      <c r="N562" s="92"/>
      <c r="R562" s="92"/>
      <c r="S562" s="92"/>
      <c r="W562" s="92"/>
      <c r="Z562" s="91"/>
      <c r="AA562" s="92"/>
    </row>
    <row r="563" spans="14:27" x14ac:dyDescent="0.2">
      <c r="N563" s="92"/>
      <c r="R563" s="92"/>
      <c r="S563" s="92"/>
      <c r="W563" s="92"/>
      <c r="Z563" s="91"/>
      <c r="AA563" s="92"/>
    </row>
    <row r="564" spans="14:27" x14ac:dyDescent="0.2">
      <c r="N564" s="92"/>
      <c r="R564" s="92"/>
      <c r="S564" s="92"/>
      <c r="W564" s="92"/>
      <c r="Z564" s="91"/>
      <c r="AA564" s="92"/>
    </row>
    <row r="565" spans="14:27" x14ac:dyDescent="0.2">
      <c r="N565" s="92"/>
      <c r="R565" s="92"/>
      <c r="S565" s="92"/>
      <c r="W565" s="92"/>
      <c r="Z565" s="91"/>
      <c r="AA565" s="92"/>
    </row>
    <row r="566" spans="14:27" x14ac:dyDescent="0.2">
      <c r="N566" s="92"/>
      <c r="R566" s="92"/>
      <c r="S566" s="92"/>
      <c r="W566" s="92"/>
      <c r="Z566" s="91"/>
      <c r="AA566" s="92"/>
    </row>
    <row r="567" spans="14:27" x14ac:dyDescent="0.2">
      <c r="N567" s="92"/>
      <c r="R567" s="92"/>
      <c r="S567" s="92"/>
      <c r="W567" s="92"/>
      <c r="Z567" s="91"/>
      <c r="AA567" s="92"/>
    </row>
    <row r="568" spans="14:27" x14ac:dyDescent="0.2">
      <c r="N568" s="92"/>
      <c r="R568" s="92"/>
      <c r="S568" s="92"/>
      <c r="W568" s="92"/>
      <c r="Z568" s="91"/>
      <c r="AA568" s="92"/>
    </row>
    <row r="569" spans="14:27" x14ac:dyDescent="0.2">
      <c r="N569" s="92"/>
      <c r="R569" s="92"/>
      <c r="S569" s="92"/>
      <c r="W569" s="92"/>
      <c r="Z569" s="91"/>
      <c r="AA569" s="92"/>
    </row>
    <row r="570" spans="14:27" x14ac:dyDescent="0.2">
      <c r="N570" s="92"/>
      <c r="R570" s="92"/>
      <c r="S570" s="92"/>
      <c r="W570" s="92"/>
      <c r="Z570" s="91"/>
      <c r="AA570" s="92"/>
    </row>
    <row r="571" spans="14:27" x14ac:dyDescent="0.2">
      <c r="N571" s="92"/>
      <c r="R571" s="92"/>
      <c r="S571" s="92"/>
      <c r="W571" s="92"/>
      <c r="Z571" s="91"/>
      <c r="AA571" s="92"/>
    </row>
    <row r="572" spans="14:27" x14ac:dyDescent="0.2">
      <c r="N572" s="92"/>
      <c r="R572" s="92"/>
      <c r="S572" s="92"/>
      <c r="W572" s="92"/>
      <c r="Z572" s="91"/>
      <c r="AA572" s="92"/>
    </row>
    <row r="573" spans="14:27" x14ac:dyDescent="0.2">
      <c r="N573" s="92"/>
      <c r="R573" s="92"/>
      <c r="S573" s="92"/>
      <c r="W573" s="92"/>
      <c r="Z573" s="91"/>
      <c r="AA573" s="92"/>
    </row>
    <row r="574" spans="14:27" x14ac:dyDescent="0.2">
      <c r="N574" s="92"/>
      <c r="R574" s="92"/>
      <c r="S574" s="92"/>
      <c r="W574" s="92"/>
      <c r="Z574" s="91"/>
      <c r="AA574" s="92"/>
    </row>
    <row r="575" spans="14:27" x14ac:dyDescent="0.2">
      <c r="N575" s="92"/>
      <c r="R575" s="92"/>
      <c r="S575" s="92"/>
      <c r="W575" s="92"/>
      <c r="Z575" s="91"/>
      <c r="AA575" s="92"/>
    </row>
    <row r="576" spans="14:27" x14ac:dyDescent="0.2">
      <c r="N576" s="92"/>
      <c r="R576" s="92"/>
      <c r="S576" s="92"/>
      <c r="W576" s="92"/>
      <c r="Z576" s="91"/>
      <c r="AA576" s="92"/>
    </row>
    <row r="577" spans="14:27" x14ac:dyDescent="0.2">
      <c r="N577" s="92"/>
      <c r="R577" s="92"/>
      <c r="S577" s="92"/>
      <c r="W577" s="92"/>
      <c r="Z577" s="91"/>
      <c r="AA577" s="92"/>
    </row>
    <row r="578" spans="14:27" x14ac:dyDescent="0.2">
      <c r="N578" s="92"/>
      <c r="R578" s="92"/>
      <c r="S578" s="92"/>
      <c r="W578" s="92"/>
      <c r="Z578" s="91"/>
      <c r="AA578" s="92"/>
    </row>
    <row r="579" spans="14:27" x14ac:dyDescent="0.2">
      <c r="N579" s="92"/>
      <c r="R579" s="92"/>
      <c r="S579" s="92"/>
      <c r="W579" s="92"/>
      <c r="Z579" s="91"/>
      <c r="AA579" s="92"/>
    </row>
    <row r="580" spans="14:27" x14ac:dyDescent="0.2">
      <c r="N580" s="92"/>
      <c r="R580" s="92"/>
      <c r="S580" s="92"/>
      <c r="W580" s="92"/>
      <c r="Z580" s="91"/>
      <c r="AA580" s="92"/>
    </row>
    <row r="581" spans="14:27" x14ac:dyDescent="0.2">
      <c r="N581" s="92"/>
      <c r="R581" s="92"/>
      <c r="S581" s="92"/>
      <c r="W581" s="92"/>
      <c r="Z581" s="91"/>
      <c r="AA581" s="92"/>
    </row>
    <row r="582" spans="14:27" x14ac:dyDescent="0.2">
      <c r="N582" s="92"/>
      <c r="R582" s="92"/>
      <c r="S582" s="92"/>
      <c r="W582" s="92"/>
      <c r="Z582" s="91"/>
      <c r="AA582" s="92"/>
    </row>
    <row r="583" spans="14:27" x14ac:dyDescent="0.2">
      <c r="N583" s="92"/>
      <c r="R583" s="92"/>
      <c r="S583" s="92"/>
      <c r="W583" s="92"/>
      <c r="Z583" s="91"/>
      <c r="AA583" s="92"/>
    </row>
    <row r="584" spans="14:27" x14ac:dyDescent="0.2">
      <c r="N584" s="92"/>
      <c r="R584" s="92"/>
      <c r="S584" s="92"/>
      <c r="W584" s="92"/>
      <c r="Z584" s="91"/>
      <c r="AA584" s="92"/>
    </row>
    <row r="585" spans="14:27" x14ac:dyDescent="0.2">
      <c r="N585" s="92"/>
      <c r="R585" s="92"/>
      <c r="S585" s="92"/>
      <c r="W585" s="92"/>
      <c r="Z585" s="91"/>
      <c r="AA585" s="92"/>
    </row>
    <row r="586" spans="14:27" x14ac:dyDescent="0.2">
      <c r="N586" s="92"/>
      <c r="R586" s="92"/>
      <c r="S586" s="92"/>
      <c r="W586" s="92"/>
      <c r="Z586" s="91"/>
      <c r="AA586" s="92"/>
    </row>
    <row r="587" spans="14:27" x14ac:dyDescent="0.2">
      <c r="N587" s="92"/>
      <c r="R587" s="92"/>
      <c r="S587" s="92"/>
      <c r="W587" s="92"/>
      <c r="Z587" s="91"/>
      <c r="AA587" s="92"/>
    </row>
    <row r="588" spans="14:27" x14ac:dyDescent="0.2">
      <c r="N588" s="92"/>
      <c r="R588" s="92"/>
      <c r="S588" s="92"/>
      <c r="W588" s="92"/>
      <c r="Z588" s="91"/>
      <c r="AA588" s="92"/>
    </row>
    <row r="589" spans="14:27" x14ac:dyDescent="0.2">
      <c r="N589" s="92"/>
      <c r="R589" s="92"/>
      <c r="S589" s="92"/>
      <c r="W589" s="92"/>
      <c r="Z589" s="91"/>
      <c r="AA589" s="92"/>
    </row>
    <row r="590" spans="14:27" x14ac:dyDescent="0.2">
      <c r="N590" s="92"/>
      <c r="R590" s="92"/>
      <c r="S590" s="92"/>
      <c r="W590" s="92"/>
      <c r="Z590" s="91"/>
      <c r="AA590" s="92"/>
    </row>
    <row r="591" spans="14:27" x14ac:dyDescent="0.2">
      <c r="N591" s="92"/>
      <c r="R591" s="92"/>
      <c r="S591" s="92"/>
      <c r="W591" s="92"/>
      <c r="Z591" s="91"/>
      <c r="AA591" s="92"/>
    </row>
    <row r="592" spans="14:27" x14ac:dyDescent="0.2">
      <c r="N592" s="92"/>
      <c r="R592" s="92"/>
      <c r="S592" s="92"/>
      <c r="W592" s="92"/>
      <c r="Z592" s="91"/>
      <c r="AA592" s="92"/>
    </row>
    <row r="593" spans="14:27" x14ac:dyDescent="0.2">
      <c r="N593" s="92"/>
      <c r="R593" s="92"/>
      <c r="S593" s="92"/>
      <c r="W593" s="92"/>
      <c r="Z593" s="91"/>
      <c r="AA593" s="92"/>
    </row>
    <row r="594" spans="14:27" x14ac:dyDescent="0.2">
      <c r="N594" s="92"/>
      <c r="R594" s="92"/>
      <c r="S594" s="92"/>
      <c r="W594" s="92"/>
      <c r="Z594" s="91"/>
      <c r="AA594" s="92"/>
    </row>
    <row r="595" spans="14:27" x14ac:dyDescent="0.2">
      <c r="N595" s="92"/>
      <c r="R595" s="92"/>
      <c r="S595" s="92"/>
      <c r="W595" s="92"/>
      <c r="Z595" s="91"/>
      <c r="AA595" s="92"/>
    </row>
    <row r="596" spans="14:27" x14ac:dyDescent="0.2">
      <c r="N596" s="92"/>
      <c r="R596" s="92"/>
      <c r="S596" s="92"/>
      <c r="W596" s="92"/>
      <c r="Z596" s="91"/>
      <c r="AA596" s="92"/>
    </row>
    <row r="597" spans="14:27" x14ac:dyDescent="0.2">
      <c r="N597" s="92"/>
      <c r="R597" s="92"/>
      <c r="S597" s="92"/>
      <c r="W597" s="92"/>
      <c r="Z597" s="91"/>
      <c r="AA597" s="92"/>
    </row>
    <row r="598" spans="14:27" x14ac:dyDescent="0.2">
      <c r="N598" s="92"/>
      <c r="R598" s="92"/>
      <c r="S598" s="92"/>
      <c r="W598" s="92"/>
      <c r="Z598" s="91"/>
      <c r="AA598" s="92"/>
    </row>
    <row r="599" spans="14:27" x14ac:dyDescent="0.2">
      <c r="N599" s="92"/>
      <c r="R599" s="92"/>
      <c r="S599" s="92"/>
      <c r="W599" s="92"/>
      <c r="Z599" s="91"/>
      <c r="AA599" s="92"/>
    </row>
    <row r="600" spans="14:27" x14ac:dyDescent="0.2">
      <c r="N600" s="92"/>
      <c r="R600" s="92"/>
      <c r="S600" s="92"/>
      <c r="W600" s="92"/>
      <c r="Z600" s="91"/>
      <c r="AA600" s="92"/>
    </row>
    <row r="601" spans="14:27" x14ac:dyDescent="0.2">
      <c r="N601" s="92"/>
      <c r="R601" s="92"/>
      <c r="S601" s="92"/>
      <c r="W601" s="92"/>
      <c r="Z601" s="91"/>
      <c r="AA601" s="92"/>
    </row>
    <row r="602" spans="14:27" x14ac:dyDescent="0.2">
      <c r="N602" s="92"/>
      <c r="R602" s="92"/>
      <c r="S602" s="92"/>
      <c r="W602" s="92"/>
      <c r="Z602" s="91"/>
      <c r="AA602" s="92"/>
    </row>
    <row r="603" spans="14:27" x14ac:dyDescent="0.2">
      <c r="N603" s="92"/>
      <c r="R603" s="92"/>
      <c r="S603" s="92"/>
      <c r="W603" s="92"/>
      <c r="Z603" s="91"/>
      <c r="AA603" s="92"/>
    </row>
    <row r="604" spans="14:27" x14ac:dyDescent="0.2">
      <c r="N604" s="92"/>
      <c r="R604" s="92"/>
      <c r="S604" s="92"/>
      <c r="W604" s="92"/>
      <c r="Z604" s="91"/>
      <c r="AA604" s="92"/>
    </row>
    <row r="605" spans="14:27" x14ac:dyDescent="0.2">
      <c r="N605" s="92"/>
      <c r="R605" s="92"/>
      <c r="S605" s="92"/>
      <c r="W605" s="92"/>
      <c r="Z605" s="91"/>
      <c r="AA605" s="92"/>
    </row>
    <row r="606" spans="14:27" x14ac:dyDescent="0.2">
      <c r="N606" s="92"/>
      <c r="R606" s="92"/>
      <c r="S606" s="92"/>
      <c r="W606" s="92"/>
      <c r="Z606" s="91"/>
      <c r="AA606" s="92"/>
    </row>
    <row r="607" spans="14:27" x14ac:dyDescent="0.2">
      <c r="N607" s="92"/>
      <c r="R607" s="92"/>
      <c r="S607" s="92"/>
      <c r="W607" s="92"/>
      <c r="Z607" s="91"/>
      <c r="AA607" s="92"/>
    </row>
    <row r="608" spans="14:27" x14ac:dyDescent="0.2">
      <c r="N608" s="92"/>
      <c r="R608" s="92"/>
      <c r="S608" s="92"/>
      <c r="W608" s="92"/>
      <c r="Z608" s="91"/>
      <c r="AA608" s="92"/>
    </row>
    <row r="609" spans="14:27" x14ac:dyDescent="0.2">
      <c r="N609" s="92"/>
      <c r="R609" s="92"/>
      <c r="S609" s="92"/>
      <c r="W609" s="92"/>
      <c r="Z609" s="91"/>
      <c r="AA609" s="92"/>
    </row>
    <row r="610" spans="14:27" x14ac:dyDescent="0.2">
      <c r="N610" s="92"/>
      <c r="R610" s="92"/>
      <c r="S610" s="92"/>
      <c r="W610" s="92"/>
      <c r="Z610" s="91"/>
      <c r="AA610" s="92"/>
    </row>
    <row r="611" spans="14:27" x14ac:dyDescent="0.2">
      <c r="N611" s="92"/>
      <c r="R611" s="92"/>
      <c r="S611" s="92"/>
      <c r="W611" s="92"/>
      <c r="Z611" s="91"/>
      <c r="AA611" s="92"/>
    </row>
    <row r="612" spans="14:27" x14ac:dyDescent="0.2">
      <c r="N612" s="92"/>
      <c r="R612" s="92"/>
      <c r="S612" s="92"/>
      <c r="W612" s="92"/>
      <c r="Z612" s="91"/>
      <c r="AA612" s="92"/>
    </row>
    <row r="613" spans="14:27" x14ac:dyDescent="0.2">
      <c r="N613" s="92"/>
      <c r="R613" s="92"/>
      <c r="S613" s="92"/>
      <c r="W613" s="92"/>
      <c r="Z613" s="91"/>
      <c r="AA613" s="92"/>
    </row>
    <row r="614" spans="14:27" x14ac:dyDescent="0.2">
      <c r="N614" s="92"/>
      <c r="R614" s="92"/>
      <c r="S614" s="92"/>
      <c r="W614" s="92"/>
      <c r="Z614" s="91"/>
      <c r="AA614" s="92"/>
    </row>
    <row r="615" spans="14:27" x14ac:dyDescent="0.2">
      <c r="N615" s="92"/>
      <c r="R615" s="92"/>
      <c r="S615" s="92"/>
      <c r="W615" s="92"/>
      <c r="Z615" s="91"/>
      <c r="AA615" s="92"/>
    </row>
    <row r="616" spans="14:27" x14ac:dyDescent="0.2">
      <c r="N616" s="92"/>
      <c r="R616" s="92"/>
      <c r="S616" s="92"/>
      <c r="W616" s="92"/>
      <c r="Z616" s="91"/>
      <c r="AA616" s="92"/>
    </row>
    <row r="617" spans="14:27" x14ac:dyDescent="0.2">
      <c r="N617" s="92"/>
      <c r="R617" s="92"/>
      <c r="S617" s="92"/>
      <c r="W617" s="92"/>
      <c r="Z617" s="91"/>
      <c r="AA617" s="92"/>
    </row>
    <row r="618" spans="14:27" x14ac:dyDescent="0.2">
      <c r="N618" s="92"/>
      <c r="R618" s="92"/>
      <c r="S618" s="92"/>
      <c r="W618" s="92"/>
      <c r="Z618" s="91"/>
      <c r="AA618" s="92"/>
    </row>
    <row r="619" spans="14:27" x14ac:dyDescent="0.2">
      <c r="N619" s="92"/>
      <c r="R619" s="92"/>
      <c r="S619" s="92"/>
      <c r="W619" s="92"/>
      <c r="Z619" s="91"/>
      <c r="AA619" s="92"/>
    </row>
    <row r="620" spans="14:27" x14ac:dyDescent="0.2">
      <c r="N620" s="92"/>
      <c r="R620" s="92"/>
      <c r="S620" s="92"/>
      <c r="W620" s="92"/>
      <c r="Z620" s="91"/>
      <c r="AA620" s="92"/>
    </row>
    <row r="621" spans="14:27" x14ac:dyDescent="0.2">
      <c r="N621" s="92"/>
      <c r="R621" s="92"/>
      <c r="S621" s="92"/>
      <c r="W621" s="92"/>
      <c r="Z621" s="91"/>
      <c r="AA621" s="92"/>
    </row>
    <row r="622" spans="14:27" x14ac:dyDescent="0.2">
      <c r="N622" s="92"/>
      <c r="R622" s="92"/>
      <c r="S622" s="92"/>
      <c r="W622" s="92"/>
      <c r="Z622" s="91"/>
      <c r="AA622" s="92"/>
    </row>
    <row r="623" spans="14:27" x14ac:dyDescent="0.2">
      <c r="N623" s="92"/>
      <c r="R623" s="92"/>
      <c r="S623" s="92"/>
      <c r="W623" s="92"/>
      <c r="Z623" s="91"/>
      <c r="AA623" s="92"/>
    </row>
    <row r="624" spans="14:27" x14ac:dyDescent="0.2">
      <c r="N624" s="92"/>
      <c r="R624" s="92"/>
      <c r="S624" s="92"/>
      <c r="W624" s="92"/>
      <c r="Z624" s="91"/>
      <c r="AA624" s="92"/>
    </row>
    <row r="625" spans="14:27" x14ac:dyDescent="0.2">
      <c r="N625" s="92"/>
      <c r="R625" s="92"/>
      <c r="S625" s="92"/>
      <c r="W625" s="92"/>
      <c r="Z625" s="91"/>
      <c r="AA625" s="92"/>
    </row>
    <row r="626" spans="14:27" x14ac:dyDescent="0.2">
      <c r="N626" s="92"/>
      <c r="R626" s="92"/>
      <c r="S626" s="92"/>
      <c r="W626" s="92"/>
      <c r="Z626" s="91"/>
      <c r="AA626" s="92"/>
    </row>
    <row r="627" spans="14:27" x14ac:dyDescent="0.2">
      <c r="N627" s="92"/>
      <c r="R627" s="92"/>
      <c r="S627" s="92"/>
      <c r="W627" s="92"/>
      <c r="Z627" s="91"/>
      <c r="AA627" s="92"/>
    </row>
    <row r="628" spans="14:27" x14ac:dyDescent="0.2">
      <c r="N628" s="92"/>
      <c r="R628" s="92"/>
      <c r="S628" s="92"/>
      <c r="W628" s="92"/>
      <c r="Z628" s="91"/>
      <c r="AA628" s="92"/>
    </row>
    <row r="629" spans="14:27" x14ac:dyDescent="0.2">
      <c r="N629" s="92"/>
      <c r="R629" s="92"/>
      <c r="S629" s="92"/>
      <c r="W629" s="92"/>
      <c r="Z629" s="91"/>
      <c r="AA629" s="92"/>
    </row>
    <row r="630" spans="14:27" x14ac:dyDescent="0.2">
      <c r="N630" s="92"/>
      <c r="R630" s="92"/>
      <c r="S630" s="92"/>
      <c r="W630" s="92"/>
      <c r="Z630" s="91"/>
      <c r="AA630" s="92"/>
    </row>
    <row r="631" spans="14:27" x14ac:dyDescent="0.2">
      <c r="N631" s="92"/>
      <c r="R631" s="92"/>
      <c r="S631" s="92"/>
      <c r="W631" s="92"/>
      <c r="Z631" s="91"/>
      <c r="AA631" s="92"/>
    </row>
    <row r="632" spans="14:27" x14ac:dyDescent="0.2">
      <c r="N632" s="92"/>
      <c r="R632" s="92"/>
      <c r="S632" s="92"/>
      <c r="W632" s="92"/>
      <c r="Z632" s="91"/>
      <c r="AA632" s="92"/>
    </row>
    <row r="633" spans="14:27" x14ac:dyDescent="0.2">
      <c r="N633" s="92"/>
      <c r="R633" s="92"/>
      <c r="S633" s="92"/>
      <c r="W633" s="92"/>
      <c r="Z633" s="91"/>
      <c r="AA633" s="92"/>
    </row>
    <row r="634" spans="14:27" x14ac:dyDescent="0.2">
      <c r="N634" s="92"/>
      <c r="R634" s="92"/>
      <c r="S634" s="92"/>
      <c r="W634" s="92"/>
      <c r="Z634" s="91"/>
      <c r="AA634" s="92"/>
    </row>
    <row r="635" spans="14:27" x14ac:dyDescent="0.2">
      <c r="N635" s="92"/>
      <c r="R635" s="92"/>
      <c r="S635" s="92"/>
      <c r="W635" s="92"/>
      <c r="Z635" s="91"/>
      <c r="AA635" s="92"/>
    </row>
    <row r="636" spans="14:27" x14ac:dyDescent="0.2">
      <c r="N636" s="92"/>
      <c r="R636" s="92"/>
      <c r="S636" s="92"/>
      <c r="W636" s="92"/>
      <c r="Z636" s="91"/>
      <c r="AA636" s="92"/>
    </row>
    <row r="637" spans="14:27" x14ac:dyDescent="0.2">
      <c r="N637" s="92"/>
      <c r="R637" s="92"/>
      <c r="S637" s="92"/>
      <c r="W637" s="92"/>
      <c r="Z637" s="91"/>
      <c r="AA637" s="92"/>
    </row>
    <row r="638" spans="14:27" x14ac:dyDescent="0.2">
      <c r="N638" s="92"/>
      <c r="R638" s="92"/>
      <c r="S638" s="92"/>
      <c r="W638" s="92"/>
      <c r="Z638" s="91"/>
      <c r="AA638" s="92"/>
    </row>
    <row r="639" spans="14:27" x14ac:dyDescent="0.2">
      <c r="N639" s="92"/>
      <c r="R639" s="92"/>
      <c r="S639" s="92"/>
      <c r="W639" s="92"/>
      <c r="Z639" s="91"/>
      <c r="AA639" s="92"/>
    </row>
    <row r="640" spans="14:27" x14ac:dyDescent="0.2">
      <c r="N640" s="92"/>
      <c r="R640" s="92"/>
      <c r="S640" s="92"/>
      <c r="W640" s="92"/>
      <c r="Z640" s="91"/>
      <c r="AA640" s="92"/>
    </row>
    <row r="641" spans="14:27" x14ac:dyDescent="0.2">
      <c r="N641" s="92"/>
      <c r="R641" s="92"/>
      <c r="S641" s="92"/>
      <c r="W641" s="92"/>
      <c r="Z641" s="91"/>
      <c r="AA641" s="92"/>
    </row>
    <row r="642" spans="14:27" x14ac:dyDescent="0.2">
      <c r="N642" s="92"/>
      <c r="R642" s="92"/>
      <c r="S642" s="92"/>
      <c r="W642" s="92"/>
      <c r="Z642" s="91"/>
      <c r="AA642" s="92"/>
    </row>
    <row r="643" spans="14:27" x14ac:dyDescent="0.2">
      <c r="N643" s="92"/>
      <c r="R643" s="92"/>
      <c r="S643" s="92"/>
      <c r="W643" s="92"/>
      <c r="Z643" s="91"/>
      <c r="AA643" s="92"/>
    </row>
    <row r="644" spans="14:27" x14ac:dyDescent="0.2">
      <c r="N644" s="92"/>
      <c r="R644" s="92"/>
      <c r="S644" s="92"/>
      <c r="W644" s="92"/>
      <c r="Z644" s="91"/>
      <c r="AA644" s="92"/>
    </row>
    <row r="645" spans="14:27" x14ac:dyDescent="0.2">
      <c r="N645" s="92"/>
      <c r="R645" s="92"/>
      <c r="S645" s="92"/>
      <c r="W645" s="92"/>
      <c r="Z645" s="91"/>
      <c r="AA645" s="92"/>
    </row>
    <row r="646" spans="14:27" x14ac:dyDescent="0.2">
      <c r="N646" s="92"/>
      <c r="R646" s="92"/>
      <c r="S646" s="92"/>
      <c r="W646" s="92"/>
      <c r="Z646" s="91"/>
      <c r="AA646" s="92"/>
    </row>
    <row r="647" spans="14:27" x14ac:dyDescent="0.2">
      <c r="N647" s="92"/>
      <c r="R647" s="92"/>
      <c r="S647" s="92"/>
      <c r="W647" s="92"/>
      <c r="Z647" s="91"/>
      <c r="AA647" s="92"/>
    </row>
    <row r="648" spans="14:27" x14ac:dyDescent="0.2">
      <c r="N648" s="92"/>
      <c r="R648" s="92"/>
      <c r="S648" s="92"/>
      <c r="W648" s="92"/>
      <c r="Z648" s="91"/>
      <c r="AA648" s="92"/>
    </row>
    <row r="649" spans="14:27" x14ac:dyDescent="0.2">
      <c r="N649" s="92"/>
      <c r="R649" s="92"/>
      <c r="S649" s="92"/>
      <c r="W649" s="92"/>
      <c r="Z649" s="91"/>
      <c r="AA649" s="92"/>
    </row>
    <row r="650" spans="14:27" x14ac:dyDescent="0.2">
      <c r="N650" s="92"/>
      <c r="R650" s="92"/>
      <c r="S650" s="92"/>
      <c r="W650" s="92"/>
      <c r="Z650" s="91"/>
      <c r="AA650" s="92"/>
    </row>
    <row r="651" spans="14:27" x14ac:dyDescent="0.2">
      <c r="N651" s="92"/>
      <c r="R651" s="92"/>
      <c r="S651" s="92"/>
      <c r="W651" s="92"/>
      <c r="Z651" s="91"/>
      <c r="AA651" s="92"/>
    </row>
    <row r="652" spans="14:27" x14ac:dyDescent="0.2">
      <c r="N652" s="92"/>
      <c r="R652" s="92"/>
      <c r="S652" s="92"/>
      <c r="W652" s="92"/>
      <c r="Z652" s="91"/>
      <c r="AA652" s="92"/>
    </row>
    <row r="653" spans="14:27" x14ac:dyDescent="0.2">
      <c r="N653" s="92"/>
      <c r="R653" s="92"/>
      <c r="S653" s="92"/>
      <c r="W653" s="92"/>
      <c r="Z653" s="91"/>
      <c r="AA653" s="92"/>
    </row>
    <row r="654" spans="14:27" x14ac:dyDescent="0.2">
      <c r="N654" s="92"/>
      <c r="R654" s="92"/>
      <c r="S654" s="92"/>
      <c r="W654" s="92"/>
      <c r="Z654" s="91"/>
      <c r="AA654" s="92"/>
    </row>
    <row r="655" spans="14:27" x14ac:dyDescent="0.2">
      <c r="N655" s="92"/>
      <c r="R655" s="92"/>
      <c r="S655" s="92"/>
      <c r="W655" s="92"/>
      <c r="Z655" s="91"/>
      <c r="AA655" s="92"/>
    </row>
    <row r="656" spans="14:27" x14ac:dyDescent="0.2">
      <c r="N656" s="92"/>
      <c r="R656" s="92"/>
      <c r="S656" s="92"/>
      <c r="W656" s="92"/>
      <c r="Z656" s="91"/>
      <c r="AA656" s="92"/>
    </row>
    <row r="657" spans="14:27" x14ac:dyDescent="0.2">
      <c r="N657" s="92"/>
      <c r="R657" s="92"/>
      <c r="S657" s="92"/>
      <c r="W657" s="92"/>
      <c r="Z657" s="91"/>
      <c r="AA657" s="92"/>
    </row>
    <row r="658" spans="14:27" x14ac:dyDescent="0.2">
      <c r="N658" s="92"/>
      <c r="R658" s="92"/>
      <c r="S658" s="92"/>
      <c r="W658" s="92"/>
      <c r="Z658" s="91"/>
      <c r="AA658" s="92"/>
    </row>
    <row r="659" spans="14:27" x14ac:dyDescent="0.2">
      <c r="N659" s="92"/>
      <c r="R659" s="92"/>
      <c r="S659" s="92"/>
      <c r="W659" s="92"/>
      <c r="Z659" s="91"/>
      <c r="AA659" s="92"/>
    </row>
    <row r="660" spans="14:27" x14ac:dyDescent="0.2">
      <c r="N660" s="92"/>
      <c r="R660" s="92"/>
      <c r="S660" s="92"/>
      <c r="W660" s="92"/>
      <c r="Z660" s="91"/>
      <c r="AA660" s="92"/>
    </row>
    <row r="661" spans="14:27" x14ac:dyDescent="0.2">
      <c r="N661" s="92"/>
      <c r="R661" s="92"/>
      <c r="S661" s="92"/>
      <c r="W661" s="92"/>
      <c r="Z661" s="91"/>
      <c r="AA661" s="92"/>
    </row>
    <row r="662" spans="14:27" x14ac:dyDescent="0.2">
      <c r="N662" s="92"/>
      <c r="R662" s="92"/>
      <c r="S662" s="92"/>
      <c r="W662" s="92"/>
      <c r="Z662" s="91"/>
      <c r="AA662" s="92"/>
    </row>
    <row r="663" spans="14:27" x14ac:dyDescent="0.2">
      <c r="N663" s="92"/>
      <c r="R663" s="92"/>
      <c r="S663" s="92"/>
      <c r="W663" s="92"/>
      <c r="Z663" s="91"/>
      <c r="AA663" s="92"/>
    </row>
    <row r="664" spans="14:27" x14ac:dyDescent="0.2">
      <c r="N664" s="92"/>
      <c r="R664" s="92"/>
      <c r="S664" s="92"/>
      <c r="W664" s="92"/>
      <c r="Z664" s="91"/>
      <c r="AA664" s="92"/>
    </row>
    <row r="665" spans="14:27" x14ac:dyDescent="0.2">
      <c r="N665" s="92"/>
      <c r="R665" s="92"/>
      <c r="S665" s="92"/>
      <c r="W665" s="92"/>
      <c r="Z665" s="91"/>
      <c r="AA665" s="92"/>
    </row>
    <row r="666" spans="14:27" x14ac:dyDescent="0.2">
      <c r="N666" s="92"/>
      <c r="R666" s="92"/>
      <c r="S666" s="92"/>
      <c r="W666" s="92"/>
      <c r="Z666" s="91"/>
      <c r="AA666" s="92"/>
    </row>
    <row r="667" spans="14:27" x14ac:dyDescent="0.2">
      <c r="N667" s="92"/>
      <c r="R667" s="92"/>
      <c r="S667" s="92"/>
      <c r="W667" s="92"/>
      <c r="Z667" s="91"/>
      <c r="AA667" s="92"/>
    </row>
    <row r="668" spans="14:27" x14ac:dyDescent="0.2">
      <c r="N668" s="92"/>
      <c r="R668" s="92"/>
      <c r="S668" s="92"/>
      <c r="W668" s="92"/>
      <c r="Z668" s="91"/>
      <c r="AA668" s="92"/>
    </row>
    <row r="669" spans="14:27" x14ac:dyDescent="0.2">
      <c r="N669" s="92"/>
      <c r="R669" s="92"/>
      <c r="S669" s="92"/>
      <c r="W669" s="92"/>
      <c r="Z669" s="91"/>
      <c r="AA669" s="92"/>
    </row>
    <row r="670" spans="14:27" x14ac:dyDescent="0.2">
      <c r="N670" s="92"/>
      <c r="R670" s="92"/>
      <c r="S670" s="92"/>
      <c r="W670" s="92"/>
      <c r="Z670" s="91"/>
      <c r="AA670" s="92"/>
    </row>
    <row r="671" spans="14:27" x14ac:dyDescent="0.2">
      <c r="N671" s="92"/>
      <c r="R671" s="92"/>
      <c r="S671" s="92"/>
      <c r="W671" s="92"/>
      <c r="Z671" s="91"/>
      <c r="AA671" s="92"/>
    </row>
    <row r="672" spans="14:27" x14ac:dyDescent="0.2">
      <c r="N672" s="92"/>
      <c r="R672" s="92"/>
      <c r="S672" s="92"/>
      <c r="W672" s="92"/>
      <c r="Z672" s="91"/>
      <c r="AA672" s="92"/>
    </row>
    <row r="673" spans="14:27" x14ac:dyDescent="0.2">
      <c r="N673" s="92"/>
      <c r="R673" s="92"/>
      <c r="S673" s="92"/>
      <c r="W673" s="92"/>
      <c r="Z673" s="91"/>
      <c r="AA673" s="92"/>
    </row>
    <row r="674" spans="14:27" x14ac:dyDescent="0.2">
      <c r="N674" s="92"/>
      <c r="R674" s="92"/>
      <c r="S674" s="92"/>
      <c r="W674" s="92"/>
      <c r="Z674" s="91"/>
      <c r="AA674" s="92"/>
    </row>
    <row r="675" spans="14:27" x14ac:dyDescent="0.2">
      <c r="N675" s="92"/>
      <c r="R675" s="92"/>
      <c r="S675" s="92"/>
      <c r="W675" s="92"/>
      <c r="Z675" s="91"/>
      <c r="AA675" s="92"/>
    </row>
    <row r="676" spans="14:27" x14ac:dyDescent="0.2">
      <c r="N676" s="92"/>
      <c r="R676" s="92"/>
      <c r="S676" s="92"/>
      <c r="W676" s="92"/>
      <c r="Z676" s="91"/>
      <c r="AA676" s="92"/>
    </row>
    <row r="677" spans="14:27" x14ac:dyDescent="0.2">
      <c r="N677" s="92"/>
      <c r="R677" s="92"/>
      <c r="S677" s="92"/>
      <c r="W677" s="92"/>
      <c r="Z677" s="91"/>
      <c r="AA677" s="92"/>
    </row>
    <row r="678" spans="14:27" x14ac:dyDescent="0.2">
      <c r="N678" s="92"/>
      <c r="R678" s="92"/>
      <c r="S678" s="92"/>
      <c r="W678" s="92"/>
      <c r="Z678" s="91"/>
      <c r="AA678" s="92"/>
    </row>
    <row r="679" spans="14:27" x14ac:dyDescent="0.2">
      <c r="N679" s="92"/>
      <c r="R679" s="92"/>
      <c r="S679" s="92"/>
      <c r="W679" s="92"/>
      <c r="Z679" s="91"/>
      <c r="AA679" s="92"/>
    </row>
    <row r="680" spans="14:27" x14ac:dyDescent="0.2">
      <c r="N680" s="92"/>
      <c r="R680" s="92"/>
      <c r="S680" s="92"/>
      <c r="W680" s="92"/>
      <c r="Z680" s="91"/>
      <c r="AA680" s="92"/>
    </row>
    <row r="681" spans="14:27" x14ac:dyDescent="0.2">
      <c r="N681" s="92"/>
      <c r="R681" s="92"/>
      <c r="S681" s="92"/>
      <c r="W681" s="92"/>
      <c r="Z681" s="91"/>
      <c r="AA681" s="92"/>
    </row>
    <row r="682" spans="14:27" x14ac:dyDescent="0.2">
      <c r="N682" s="92"/>
      <c r="R682" s="92"/>
      <c r="S682" s="92"/>
      <c r="W682" s="92"/>
      <c r="Z682" s="91"/>
      <c r="AA682" s="92"/>
    </row>
    <row r="683" spans="14:27" x14ac:dyDescent="0.2">
      <c r="N683" s="92"/>
      <c r="R683" s="92"/>
      <c r="S683" s="92"/>
      <c r="W683" s="92"/>
      <c r="Z683" s="91"/>
      <c r="AA683" s="92"/>
    </row>
    <row r="684" spans="14:27" x14ac:dyDescent="0.2">
      <c r="N684" s="92"/>
      <c r="R684" s="92"/>
      <c r="S684" s="92"/>
      <c r="W684" s="92"/>
      <c r="Z684" s="91"/>
      <c r="AA684" s="92"/>
    </row>
    <row r="685" spans="14:27" x14ac:dyDescent="0.2">
      <c r="N685" s="92"/>
      <c r="R685" s="92"/>
      <c r="S685" s="92"/>
      <c r="W685" s="92"/>
      <c r="Z685" s="91"/>
      <c r="AA685" s="92"/>
    </row>
    <row r="686" spans="14:27" x14ac:dyDescent="0.2">
      <c r="N686" s="92"/>
      <c r="R686" s="92"/>
      <c r="S686" s="92"/>
      <c r="W686" s="92"/>
      <c r="Z686" s="91"/>
      <c r="AA686" s="92"/>
    </row>
    <row r="687" spans="14:27" x14ac:dyDescent="0.2">
      <c r="N687" s="92"/>
      <c r="R687" s="92"/>
      <c r="S687" s="92"/>
      <c r="W687" s="92"/>
      <c r="Z687" s="91"/>
      <c r="AA687" s="92"/>
    </row>
    <row r="688" spans="14:27" x14ac:dyDescent="0.2">
      <c r="N688" s="92"/>
      <c r="R688" s="92"/>
      <c r="S688" s="92"/>
      <c r="W688" s="92"/>
      <c r="Z688" s="91"/>
      <c r="AA688" s="92"/>
    </row>
    <row r="689" spans="14:27" x14ac:dyDescent="0.2">
      <c r="N689" s="92"/>
      <c r="R689" s="92"/>
      <c r="S689" s="92"/>
      <c r="W689" s="92"/>
      <c r="Z689" s="91"/>
      <c r="AA689" s="92"/>
    </row>
    <row r="690" spans="14:27" x14ac:dyDescent="0.2">
      <c r="N690" s="92"/>
      <c r="R690" s="92"/>
      <c r="S690" s="92"/>
      <c r="W690" s="92"/>
      <c r="Z690" s="91"/>
      <c r="AA690" s="92"/>
    </row>
    <row r="691" spans="14:27" x14ac:dyDescent="0.2">
      <c r="N691" s="92"/>
      <c r="R691" s="92"/>
      <c r="S691" s="92"/>
      <c r="W691" s="92"/>
      <c r="Z691" s="91"/>
      <c r="AA691" s="92"/>
    </row>
    <row r="692" spans="14:27" x14ac:dyDescent="0.2">
      <c r="N692" s="92"/>
      <c r="R692" s="92"/>
      <c r="S692" s="92"/>
      <c r="W692" s="92"/>
      <c r="Z692" s="91"/>
      <c r="AA692" s="92"/>
    </row>
    <row r="693" spans="14:27" x14ac:dyDescent="0.2">
      <c r="N693" s="92"/>
      <c r="R693" s="92"/>
      <c r="S693" s="92"/>
      <c r="W693" s="92"/>
      <c r="Z693" s="91"/>
      <c r="AA693" s="92"/>
    </row>
    <row r="694" spans="14:27" x14ac:dyDescent="0.2">
      <c r="W694" s="92"/>
      <c r="Z694" s="91"/>
    </row>
    <row r="695" spans="14:27" x14ac:dyDescent="0.2">
      <c r="W695" s="92"/>
      <c r="Z695" s="91"/>
    </row>
    <row r="696" spans="14:27" x14ac:dyDescent="0.2">
      <c r="W696" s="92"/>
      <c r="Z696" s="91"/>
    </row>
    <row r="697" spans="14:27" x14ac:dyDescent="0.2">
      <c r="W697" s="92"/>
      <c r="Z697" s="91"/>
    </row>
    <row r="698" spans="14:27" x14ac:dyDescent="0.2">
      <c r="W698" s="92"/>
      <c r="Z698" s="91"/>
    </row>
    <row r="699" spans="14:27" x14ac:dyDescent="0.2">
      <c r="W699" s="92"/>
      <c r="Z699" s="91"/>
    </row>
    <row r="700" spans="14:27" x14ac:dyDescent="0.2">
      <c r="W700" s="92"/>
      <c r="Z700" s="91"/>
    </row>
    <row r="701" spans="14:27" x14ac:dyDescent="0.2">
      <c r="W701" s="92"/>
      <c r="Z701" s="91"/>
    </row>
    <row r="702" spans="14:27" x14ac:dyDescent="0.2">
      <c r="W702" s="92"/>
      <c r="Z702" s="91"/>
    </row>
    <row r="703" spans="14:27" x14ac:dyDescent="0.2">
      <c r="W703" s="92"/>
      <c r="Z703" s="91"/>
    </row>
    <row r="704" spans="14:27" x14ac:dyDescent="0.2">
      <c r="W704" s="92"/>
      <c r="Z704" s="91"/>
    </row>
    <row r="705" spans="23:26" x14ac:dyDescent="0.2">
      <c r="W705" s="92"/>
      <c r="Z705" s="91"/>
    </row>
    <row r="706" spans="23:26" x14ac:dyDescent="0.2">
      <c r="W706" s="92"/>
      <c r="Z706" s="91"/>
    </row>
    <row r="707" spans="23:26" x14ac:dyDescent="0.2">
      <c r="W707" s="92"/>
      <c r="Z707" s="91"/>
    </row>
    <row r="708" spans="23:26" x14ac:dyDescent="0.2">
      <c r="W708" s="92"/>
      <c r="Z708" s="91"/>
    </row>
    <row r="709" spans="23:26" x14ac:dyDescent="0.2">
      <c r="W709" s="92"/>
      <c r="Z709" s="91"/>
    </row>
    <row r="710" spans="23:26" x14ac:dyDescent="0.2">
      <c r="W710" s="92"/>
      <c r="Z710" s="91"/>
    </row>
    <row r="711" spans="23:26" x14ac:dyDescent="0.2">
      <c r="W711" s="92"/>
      <c r="Z711" s="91"/>
    </row>
    <row r="712" spans="23:26" x14ac:dyDescent="0.2">
      <c r="W712" s="92"/>
      <c r="Z712" s="91"/>
    </row>
    <row r="713" spans="23:26" x14ac:dyDescent="0.2">
      <c r="W713" s="92"/>
      <c r="Z713" s="91"/>
    </row>
    <row r="714" spans="23:26" x14ac:dyDescent="0.2">
      <c r="W714" s="92"/>
      <c r="Z714" s="91"/>
    </row>
    <row r="715" spans="23:26" x14ac:dyDescent="0.2">
      <c r="W715" s="92"/>
      <c r="Z715" s="91"/>
    </row>
    <row r="716" spans="23:26" x14ac:dyDescent="0.2">
      <c r="W716" s="92"/>
      <c r="Z716" s="91"/>
    </row>
    <row r="717" spans="23:26" x14ac:dyDescent="0.2">
      <c r="W717" s="92"/>
      <c r="Z717" s="91"/>
    </row>
    <row r="718" spans="23:26" x14ac:dyDescent="0.2">
      <c r="W718" s="92"/>
      <c r="Z718" s="91"/>
    </row>
    <row r="719" spans="23:26" x14ac:dyDescent="0.2">
      <c r="W719" s="92"/>
      <c r="Z719" s="91"/>
    </row>
    <row r="720" spans="23:26" x14ac:dyDescent="0.2">
      <c r="W720" s="92"/>
      <c r="Z720" s="91"/>
    </row>
    <row r="721" spans="23:26" x14ac:dyDescent="0.2">
      <c r="W721" s="92"/>
      <c r="Z721" s="91"/>
    </row>
    <row r="722" spans="23:26" x14ac:dyDescent="0.2">
      <c r="W722" s="92"/>
      <c r="Z722" s="91"/>
    </row>
    <row r="723" spans="23:26" x14ac:dyDescent="0.2">
      <c r="W723" s="92"/>
      <c r="Z723" s="91"/>
    </row>
    <row r="724" spans="23:26" x14ac:dyDescent="0.2">
      <c r="W724" s="92"/>
      <c r="Z724" s="91"/>
    </row>
    <row r="725" spans="23:26" x14ac:dyDescent="0.2">
      <c r="W725" s="92"/>
      <c r="Z725" s="91"/>
    </row>
    <row r="726" spans="23:26" x14ac:dyDescent="0.2">
      <c r="W726" s="92"/>
      <c r="Z726" s="91"/>
    </row>
    <row r="727" spans="23:26" x14ac:dyDescent="0.2">
      <c r="W727" s="92"/>
      <c r="Z727" s="91"/>
    </row>
    <row r="728" spans="23:26" x14ac:dyDescent="0.2">
      <c r="W728" s="92"/>
      <c r="Z728" s="91"/>
    </row>
    <row r="729" spans="23:26" x14ac:dyDescent="0.2">
      <c r="W729" s="92"/>
      <c r="Z729" s="91"/>
    </row>
    <row r="730" spans="23:26" x14ac:dyDescent="0.2">
      <c r="W730" s="92"/>
      <c r="Z730" s="91"/>
    </row>
    <row r="731" spans="23:26" x14ac:dyDescent="0.2">
      <c r="W731" s="92"/>
      <c r="Z731" s="91"/>
    </row>
    <row r="732" spans="23:26" x14ac:dyDescent="0.2">
      <c r="W732" s="92"/>
      <c r="Z732" s="91"/>
    </row>
    <row r="733" spans="23:26" x14ac:dyDescent="0.2">
      <c r="W733" s="92"/>
      <c r="Z733" s="91"/>
    </row>
    <row r="734" spans="23:26" x14ac:dyDescent="0.2">
      <c r="W734" s="92"/>
      <c r="Z734" s="91"/>
    </row>
    <row r="735" spans="23:26" x14ac:dyDescent="0.2">
      <c r="W735" s="92"/>
      <c r="Z735" s="91"/>
    </row>
    <row r="736" spans="23:26" x14ac:dyDescent="0.2">
      <c r="W736" s="92"/>
      <c r="Z736" s="91"/>
    </row>
    <row r="737" spans="23:26" x14ac:dyDescent="0.2">
      <c r="W737" s="92"/>
      <c r="Z737" s="91"/>
    </row>
    <row r="738" spans="23:26" x14ac:dyDescent="0.2">
      <c r="W738" s="92"/>
      <c r="Z738" s="91"/>
    </row>
    <row r="739" spans="23:26" x14ac:dyDescent="0.2">
      <c r="W739" s="92"/>
      <c r="Z739" s="91"/>
    </row>
    <row r="740" spans="23:26" x14ac:dyDescent="0.2">
      <c r="W740" s="92"/>
      <c r="Z740" s="91"/>
    </row>
    <row r="741" spans="23:26" x14ac:dyDescent="0.2">
      <c r="W741" s="92"/>
      <c r="Z741" s="91"/>
    </row>
    <row r="742" spans="23:26" x14ac:dyDescent="0.2">
      <c r="W742" s="92"/>
      <c r="Z742" s="91"/>
    </row>
    <row r="743" spans="23:26" x14ac:dyDescent="0.2">
      <c r="W743" s="92"/>
      <c r="Z743" s="91"/>
    </row>
    <row r="744" spans="23:26" x14ac:dyDescent="0.2">
      <c r="W744" s="92"/>
      <c r="Z744" s="91"/>
    </row>
    <row r="745" spans="23:26" x14ac:dyDescent="0.2">
      <c r="W745" s="92"/>
      <c r="Z745" s="91"/>
    </row>
    <row r="746" spans="23:26" x14ac:dyDescent="0.2">
      <c r="W746" s="92"/>
      <c r="Z746" s="91"/>
    </row>
    <row r="747" spans="23:26" x14ac:dyDescent="0.2">
      <c r="W747" s="92"/>
      <c r="Z747" s="91"/>
    </row>
    <row r="748" spans="23:26" x14ac:dyDescent="0.2">
      <c r="W748" s="92"/>
      <c r="Z748" s="91"/>
    </row>
    <row r="749" spans="23:26" x14ac:dyDescent="0.2">
      <c r="W749" s="92"/>
      <c r="Z749" s="91"/>
    </row>
    <row r="750" spans="23:26" x14ac:dyDescent="0.2">
      <c r="W750" s="92"/>
      <c r="Z750" s="91"/>
    </row>
    <row r="751" spans="23:26" x14ac:dyDescent="0.2">
      <c r="W751" s="92"/>
      <c r="Z751" s="91"/>
    </row>
    <row r="752" spans="23:26" x14ac:dyDescent="0.2">
      <c r="W752" s="92"/>
      <c r="Z752" s="91"/>
    </row>
    <row r="753" spans="23:26" x14ac:dyDescent="0.2">
      <c r="W753" s="92"/>
      <c r="Z753" s="91"/>
    </row>
    <row r="754" spans="23:26" x14ac:dyDescent="0.2">
      <c r="W754" s="92"/>
      <c r="Z754" s="91"/>
    </row>
    <row r="755" spans="23:26" x14ac:dyDescent="0.2">
      <c r="W755" s="92"/>
      <c r="Z755" s="91"/>
    </row>
    <row r="756" spans="23:26" x14ac:dyDescent="0.2">
      <c r="W756" s="92"/>
      <c r="Z756" s="91"/>
    </row>
    <row r="757" spans="23:26" x14ac:dyDescent="0.2">
      <c r="W757" s="92"/>
      <c r="Z757" s="91"/>
    </row>
    <row r="758" spans="23:26" x14ac:dyDescent="0.2">
      <c r="W758" s="92"/>
      <c r="Z758" s="91"/>
    </row>
    <row r="759" spans="23:26" x14ac:dyDescent="0.2">
      <c r="W759" s="92"/>
      <c r="Z759" s="91"/>
    </row>
    <row r="760" spans="23:26" x14ac:dyDescent="0.2">
      <c r="W760" s="92"/>
      <c r="Z760" s="91"/>
    </row>
    <row r="761" spans="23:26" x14ac:dyDescent="0.2">
      <c r="W761" s="92"/>
      <c r="Z761" s="91"/>
    </row>
    <row r="762" spans="23:26" x14ac:dyDescent="0.2">
      <c r="W762" s="92"/>
      <c r="Z762" s="91"/>
    </row>
    <row r="763" spans="23:26" x14ac:dyDescent="0.2">
      <c r="W763" s="92"/>
      <c r="Z763" s="91"/>
    </row>
    <row r="764" spans="23:26" x14ac:dyDescent="0.2">
      <c r="W764" s="92"/>
      <c r="Z764" s="91"/>
    </row>
    <row r="765" spans="23:26" x14ac:dyDescent="0.2">
      <c r="W765" s="92"/>
      <c r="Z765" s="91"/>
    </row>
    <row r="766" spans="23:26" x14ac:dyDescent="0.2">
      <c r="W766" s="92"/>
      <c r="Z766" s="91"/>
    </row>
    <row r="767" spans="23:26" x14ac:dyDescent="0.2">
      <c r="W767" s="92"/>
      <c r="Z767" s="91"/>
    </row>
    <row r="768" spans="23:26" x14ac:dyDescent="0.2">
      <c r="W768" s="92"/>
      <c r="Z768" s="91"/>
    </row>
    <row r="769" spans="23:26" x14ac:dyDescent="0.2">
      <c r="W769" s="92"/>
      <c r="Z769" s="91"/>
    </row>
    <row r="770" spans="23:26" x14ac:dyDescent="0.2">
      <c r="W770" s="92"/>
      <c r="Z770" s="91"/>
    </row>
    <row r="771" spans="23:26" x14ac:dyDescent="0.2">
      <c r="W771" s="92"/>
      <c r="Z771" s="91"/>
    </row>
    <row r="772" spans="23:26" x14ac:dyDescent="0.2">
      <c r="W772" s="92"/>
      <c r="Z772" s="91"/>
    </row>
    <row r="773" spans="23:26" x14ac:dyDescent="0.2">
      <c r="W773" s="92"/>
      <c r="Z773" s="91"/>
    </row>
    <row r="774" spans="23:26" x14ac:dyDescent="0.2">
      <c r="W774" s="92"/>
      <c r="Z774" s="91"/>
    </row>
    <row r="775" spans="23:26" x14ac:dyDescent="0.2">
      <c r="W775" s="92"/>
      <c r="Z775" s="91"/>
    </row>
    <row r="776" spans="23:26" x14ac:dyDescent="0.2">
      <c r="W776" s="92"/>
      <c r="Z776" s="91"/>
    </row>
    <row r="777" spans="23:26" x14ac:dyDescent="0.2">
      <c r="W777" s="92"/>
      <c r="Z777" s="91"/>
    </row>
    <row r="778" spans="23:26" x14ac:dyDescent="0.2">
      <c r="W778" s="92"/>
      <c r="Z778" s="91"/>
    </row>
    <row r="779" spans="23:26" x14ac:dyDescent="0.2">
      <c r="W779" s="92"/>
      <c r="Z779" s="91"/>
    </row>
    <row r="780" spans="23:26" x14ac:dyDescent="0.2">
      <c r="W780" s="92"/>
      <c r="Z780" s="91"/>
    </row>
    <row r="781" spans="23:26" x14ac:dyDescent="0.2">
      <c r="W781" s="92"/>
      <c r="Z781" s="91"/>
    </row>
    <row r="782" spans="23:26" x14ac:dyDescent="0.2">
      <c r="W782" s="92"/>
      <c r="Z782" s="91"/>
    </row>
    <row r="783" spans="23:26" x14ac:dyDescent="0.2">
      <c r="W783" s="92"/>
      <c r="Z783" s="91"/>
    </row>
    <row r="784" spans="23:26" x14ac:dyDescent="0.2">
      <c r="W784" s="92"/>
      <c r="Z784" s="91"/>
    </row>
    <row r="785" spans="23:26" x14ac:dyDescent="0.2">
      <c r="W785" s="92"/>
      <c r="Z785" s="91"/>
    </row>
    <row r="786" spans="23:26" x14ac:dyDescent="0.2">
      <c r="W786" s="92"/>
      <c r="Z786" s="91"/>
    </row>
    <row r="787" spans="23:26" x14ac:dyDescent="0.2">
      <c r="W787" s="92"/>
      <c r="Z787" s="91"/>
    </row>
    <row r="788" spans="23:26" x14ac:dyDescent="0.2">
      <c r="W788" s="92"/>
      <c r="Z788" s="91"/>
    </row>
    <row r="789" spans="23:26" x14ac:dyDescent="0.2">
      <c r="W789" s="92"/>
      <c r="Z789" s="91"/>
    </row>
    <row r="790" spans="23:26" x14ac:dyDescent="0.2">
      <c r="W790" s="92"/>
      <c r="Z790" s="91"/>
    </row>
    <row r="791" spans="23:26" x14ac:dyDescent="0.2">
      <c r="W791" s="92"/>
      <c r="Z791" s="91"/>
    </row>
    <row r="792" spans="23:26" x14ac:dyDescent="0.2">
      <c r="W792" s="92"/>
      <c r="Z792" s="91"/>
    </row>
    <row r="793" spans="23:26" x14ac:dyDescent="0.2">
      <c r="W793" s="92"/>
      <c r="Z793" s="91"/>
    </row>
    <row r="794" spans="23:26" x14ac:dyDescent="0.2">
      <c r="W794" s="92"/>
      <c r="Z794" s="91"/>
    </row>
    <row r="795" spans="23:26" x14ac:dyDescent="0.2">
      <c r="W795" s="92"/>
      <c r="Z795" s="91"/>
    </row>
    <row r="796" spans="23:26" x14ac:dyDescent="0.2">
      <c r="W796" s="92"/>
      <c r="Z796" s="91"/>
    </row>
    <row r="797" spans="23:26" x14ac:dyDescent="0.2">
      <c r="W797" s="92"/>
      <c r="Z797" s="91"/>
    </row>
    <row r="798" spans="23:26" x14ac:dyDescent="0.2">
      <c r="W798" s="92"/>
      <c r="Z798" s="91"/>
    </row>
    <row r="799" spans="23:26" x14ac:dyDescent="0.2">
      <c r="W799" s="92"/>
      <c r="Z799" s="91"/>
    </row>
    <row r="800" spans="23:26" x14ac:dyDescent="0.2">
      <c r="W800" s="92"/>
      <c r="Z800" s="91"/>
    </row>
    <row r="801" spans="23:26" x14ac:dyDescent="0.2">
      <c r="W801" s="92"/>
      <c r="Z801" s="91"/>
    </row>
    <row r="802" spans="23:26" x14ac:dyDescent="0.2">
      <c r="W802" s="92"/>
      <c r="Z802" s="91"/>
    </row>
    <row r="803" spans="23:26" x14ac:dyDescent="0.2">
      <c r="W803" s="92"/>
      <c r="Z803" s="91"/>
    </row>
    <row r="804" spans="23:26" x14ac:dyDescent="0.2">
      <c r="W804" s="92"/>
      <c r="Z804" s="91"/>
    </row>
    <row r="805" spans="23:26" x14ac:dyDescent="0.2">
      <c r="W805" s="92"/>
      <c r="Z805" s="91"/>
    </row>
    <row r="806" spans="23:26" x14ac:dyDescent="0.2">
      <c r="W806" s="92"/>
      <c r="Z806" s="91"/>
    </row>
    <row r="807" spans="23:26" x14ac:dyDescent="0.2">
      <c r="W807" s="92"/>
      <c r="Z807" s="91"/>
    </row>
    <row r="808" spans="23:26" x14ac:dyDescent="0.2">
      <c r="W808" s="92"/>
      <c r="Z808" s="91"/>
    </row>
    <row r="809" spans="23:26" x14ac:dyDescent="0.2">
      <c r="Z809" s="91"/>
    </row>
    <row r="810" spans="23:26" x14ac:dyDescent="0.2">
      <c r="Z810" s="91"/>
    </row>
    <row r="811" spans="23:26" x14ac:dyDescent="0.2">
      <c r="Z811" s="91"/>
    </row>
    <row r="812" spans="23:26" x14ac:dyDescent="0.2">
      <c r="Z812" s="91"/>
    </row>
    <row r="813" spans="23:26" x14ac:dyDescent="0.2">
      <c r="Z813" s="91"/>
    </row>
    <row r="814" spans="23:26" x14ac:dyDescent="0.2">
      <c r="Z814" s="91"/>
    </row>
    <row r="815" spans="23:26" x14ac:dyDescent="0.2">
      <c r="Z815" s="91"/>
    </row>
    <row r="816" spans="23:26" x14ac:dyDescent="0.2">
      <c r="Z816" s="91"/>
    </row>
    <row r="817" spans="26:26" x14ac:dyDescent="0.2">
      <c r="Z817" s="91"/>
    </row>
    <row r="818" spans="26:26" x14ac:dyDescent="0.2">
      <c r="Z818" s="91"/>
    </row>
    <row r="819" spans="26:26" x14ac:dyDescent="0.2">
      <c r="Z819" s="91"/>
    </row>
    <row r="820" spans="26:26" x14ac:dyDescent="0.2">
      <c r="Z820" s="91"/>
    </row>
    <row r="821" spans="26:26" x14ac:dyDescent="0.2">
      <c r="Z821" s="91"/>
    </row>
    <row r="822" spans="26:26" x14ac:dyDescent="0.2">
      <c r="Z822" s="91"/>
    </row>
    <row r="823" spans="26:26" x14ac:dyDescent="0.2">
      <c r="Z823" s="91"/>
    </row>
    <row r="824" spans="26:26" x14ac:dyDescent="0.2">
      <c r="Z824" s="91"/>
    </row>
    <row r="825" spans="26:26" x14ac:dyDescent="0.2">
      <c r="Z825" s="91"/>
    </row>
    <row r="826" spans="26:26" x14ac:dyDescent="0.2">
      <c r="Z826" s="91"/>
    </row>
    <row r="827" spans="26:26" x14ac:dyDescent="0.2">
      <c r="Z827" s="91"/>
    </row>
    <row r="828" spans="26:26" x14ac:dyDescent="0.2">
      <c r="Z828" s="91"/>
    </row>
    <row r="829" spans="26:26" x14ac:dyDescent="0.2">
      <c r="Z829" s="91"/>
    </row>
    <row r="830" spans="26:26" x14ac:dyDescent="0.2">
      <c r="Z830" s="91"/>
    </row>
    <row r="831" spans="26:26" x14ac:dyDescent="0.2">
      <c r="Z831" s="91"/>
    </row>
    <row r="832" spans="26:26" x14ac:dyDescent="0.2">
      <c r="Z832" s="91"/>
    </row>
    <row r="833" spans="26:26" x14ac:dyDescent="0.2">
      <c r="Z833" s="91"/>
    </row>
    <row r="834" spans="26:26" x14ac:dyDescent="0.2">
      <c r="Z834" s="91"/>
    </row>
    <row r="835" spans="26:26" x14ac:dyDescent="0.2">
      <c r="Z835" s="91"/>
    </row>
    <row r="836" spans="26:26" x14ac:dyDescent="0.2">
      <c r="Z836" s="91"/>
    </row>
    <row r="837" spans="26:26" x14ac:dyDescent="0.2">
      <c r="Z837" s="91"/>
    </row>
    <row r="838" spans="26:26" x14ac:dyDescent="0.2">
      <c r="Z838" s="91"/>
    </row>
    <row r="839" spans="26:26" x14ac:dyDescent="0.2">
      <c r="Z839" s="91"/>
    </row>
    <row r="840" spans="26:26" x14ac:dyDescent="0.2">
      <c r="Z840" s="91"/>
    </row>
    <row r="841" spans="26:26" x14ac:dyDescent="0.2">
      <c r="Z841" s="91"/>
    </row>
    <row r="842" spans="26:26" x14ac:dyDescent="0.2">
      <c r="Z842" s="91"/>
    </row>
    <row r="843" spans="26:26" x14ac:dyDescent="0.2">
      <c r="Z843" s="91"/>
    </row>
    <row r="844" spans="26:26" x14ac:dyDescent="0.2">
      <c r="Z844" s="91"/>
    </row>
    <row r="845" spans="26:26" x14ac:dyDescent="0.2">
      <c r="Z845" s="91"/>
    </row>
    <row r="846" spans="26:26" x14ac:dyDescent="0.2">
      <c r="Z846" s="91"/>
    </row>
    <row r="847" spans="26:26" x14ac:dyDescent="0.2">
      <c r="Z847" s="91"/>
    </row>
    <row r="848" spans="26:26" x14ac:dyDescent="0.2">
      <c r="Z848" s="91"/>
    </row>
    <row r="849" spans="26:26" x14ac:dyDescent="0.2">
      <c r="Z849" s="91"/>
    </row>
    <row r="850" spans="26:26" x14ac:dyDescent="0.2">
      <c r="Z850" s="91"/>
    </row>
    <row r="851" spans="26:26" x14ac:dyDescent="0.2">
      <c r="Z851" s="91"/>
    </row>
    <row r="852" spans="26:26" x14ac:dyDescent="0.2">
      <c r="Z852" s="91"/>
    </row>
    <row r="853" spans="26:26" x14ac:dyDescent="0.2">
      <c r="Z853" s="91"/>
    </row>
    <row r="854" spans="26:26" x14ac:dyDescent="0.2">
      <c r="Z854" s="91"/>
    </row>
    <row r="855" spans="26:26" x14ac:dyDescent="0.2">
      <c r="Z855" s="91"/>
    </row>
    <row r="856" spans="26:26" x14ac:dyDescent="0.2">
      <c r="Z856" s="91"/>
    </row>
    <row r="857" spans="26:26" x14ac:dyDescent="0.2">
      <c r="Z857" s="91"/>
    </row>
    <row r="858" spans="26:26" x14ac:dyDescent="0.2">
      <c r="Z858" s="91"/>
    </row>
    <row r="859" spans="26:26" x14ac:dyDescent="0.2">
      <c r="Z859" s="91"/>
    </row>
    <row r="860" spans="26:26" x14ac:dyDescent="0.2">
      <c r="Z860" s="91"/>
    </row>
    <row r="861" spans="26:26" x14ac:dyDescent="0.2">
      <c r="Z861" s="91"/>
    </row>
    <row r="862" spans="26:26" x14ac:dyDescent="0.2">
      <c r="Z862" s="91"/>
    </row>
    <row r="863" spans="26:26" x14ac:dyDescent="0.2">
      <c r="Z863" s="91"/>
    </row>
    <row r="864" spans="26:26" x14ac:dyDescent="0.2">
      <c r="Z864" s="91"/>
    </row>
    <row r="865" spans="26:26" x14ac:dyDescent="0.2">
      <c r="Z865" s="91"/>
    </row>
    <row r="866" spans="26:26" x14ac:dyDescent="0.2">
      <c r="Z866" s="91"/>
    </row>
    <row r="867" spans="26:26" x14ac:dyDescent="0.2">
      <c r="Z867" s="91"/>
    </row>
    <row r="868" spans="26:26" x14ac:dyDescent="0.2">
      <c r="Z868" s="91"/>
    </row>
    <row r="869" spans="26:26" x14ac:dyDescent="0.2">
      <c r="Z869" s="91"/>
    </row>
    <row r="870" spans="26:26" x14ac:dyDescent="0.2">
      <c r="Z870" s="91"/>
    </row>
    <row r="871" spans="26:26" x14ac:dyDescent="0.2">
      <c r="Z871" s="91"/>
    </row>
    <row r="872" spans="26:26" x14ac:dyDescent="0.2">
      <c r="Z872" s="91"/>
    </row>
    <row r="873" spans="26:26" x14ac:dyDescent="0.2">
      <c r="Z873" s="91"/>
    </row>
    <row r="874" spans="26:26" x14ac:dyDescent="0.2">
      <c r="Z874" s="91"/>
    </row>
    <row r="875" spans="26:26" x14ac:dyDescent="0.2">
      <c r="Z875" s="91"/>
    </row>
    <row r="876" spans="26:26" x14ac:dyDescent="0.2">
      <c r="Z876" s="91"/>
    </row>
    <row r="877" spans="26:26" x14ac:dyDescent="0.2">
      <c r="Z877" s="91"/>
    </row>
    <row r="878" spans="26:26" x14ac:dyDescent="0.2">
      <c r="Z878" s="91"/>
    </row>
    <row r="879" spans="26:26" x14ac:dyDescent="0.2">
      <c r="Z879" s="91"/>
    </row>
    <row r="880" spans="26:26" x14ac:dyDescent="0.2">
      <c r="Z880" s="91"/>
    </row>
    <row r="881" spans="26:26" x14ac:dyDescent="0.2">
      <c r="Z881" s="91"/>
    </row>
    <row r="882" spans="26:26" x14ac:dyDescent="0.2">
      <c r="Z882" s="91"/>
    </row>
    <row r="883" spans="26:26" x14ac:dyDescent="0.2">
      <c r="Z883" s="91"/>
    </row>
    <row r="884" spans="26:26" x14ac:dyDescent="0.2">
      <c r="Z884" s="91"/>
    </row>
    <row r="885" spans="26:26" x14ac:dyDescent="0.2">
      <c r="Z885" s="91"/>
    </row>
    <row r="886" spans="26:26" x14ac:dyDescent="0.2">
      <c r="Z886" s="91"/>
    </row>
    <row r="887" spans="26:26" x14ac:dyDescent="0.2">
      <c r="Z887" s="91"/>
    </row>
    <row r="888" spans="26:26" x14ac:dyDescent="0.2">
      <c r="Z888" s="91"/>
    </row>
    <row r="889" spans="26:26" x14ac:dyDescent="0.2">
      <c r="Z889" s="91"/>
    </row>
    <row r="890" spans="26:26" x14ac:dyDescent="0.2">
      <c r="Z890" s="91"/>
    </row>
    <row r="891" spans="26:26" x14ac:dyDescent="0.2">
      <c r="Z891" s="91"/>
    </row>
    <row r="892" spans="26:26" x14ac:dyDescent="0.2">
      <c r="Z892" s="91"/>
    </row>
    <row r="893" spans="26:26" x14ac:dyDescent="0.2">
      <c r="Z893" s="91"/>
    </row>
    <row r="894" spans="26:26" x14ac:dyDescent="0.2">
      <c r="Z894" s="91"/>
    </row>
    <row r="895" spans="26:26" x14ac:dyDescent="0.2">
      <c r="Z895" s="91"/>
    </row>
    <row r="896" spans="26:26" x14ac:dyDescent="0.2">
      <c r="Z896" s="91"/>
    </row>
  </sheetData>
  <sortState ref="A2:AB455">
    <sortCondition ref="A2:A455"/>
    <sortCondition ref="C2:C455"/>
    <sortCondition ref="J2:J455"/>
  </sortState>
  <phoneticPr fontId="0" type="noConversion"/>
  <printOptions horizontalCentered="1" verticalCentered="1"/>
  <pageMargins left="0.75" right="0.75" top="1" bottom="1" header="0.5" footer="0.5"/>
  <pageSetup paperSize="9" scale="38" fitToHeight="44" orientation="landscape" r:id="rId1"/>
  <headerFooter alignWithMargins="0">
    <oddHeader>&amp;CGovernadores Civis</oddHeader>
    <oddFooter>&amp;LMaria Antónia Almeida&amp;CPage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GC</vt:lpstr>
      <vt:lpstr>GC!Área_de_Impressão</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Antónia Almeida</dc:creator>
  <cp:lastModifiedBy>Utilizador do Windows</cp:lastModifiedBy>
  <cp:lastPrinted>2004-05-12T09:18:05Z</cp:lastPrinted>
  <dcterms:created xsi:type="dcterms:W3CDTF">2004-01-20T14:54:33Z</dcterms:created>
  <dcterms:modified xsi:type="dcterms:W3CDTF">2018-02-14T12:03:18Z</dcterms:modified>
</cp:coreProperties>
</file>